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6" windowWidth="15216" windowHeight="76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2" i="1" l="1"/>
  <c r="H24" i="1" l="1"/>
  <c r="I24" i="1"/>
  <c r="J24" i="1"/>
  <c r="K24" i="1"/>
  <c r="L24" i="1"/>
  <c r="G24" i="1"/>
  <c r="H25" i="1"/>
  <c r="I25" i="1"/>
  <c r="J25" i="1"/>
  <c r="K25" i="1"/>
  <c r="L25" i="1"/>
  <c r="G2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26" i="1"/>
  <c r="H6" i="1"/>
  <c r="I6" i="1"/>
  <c r="J6" i="1"/>
  <c r="K6" i="1"/>
  <c r="L6" i="1"/>
  <c r="G6" i="1"/>
  <c r="F21" i="1"/>
  <c r="F9" i="1"/>
  <c r="F10" i="1"/>
  <c r="F11" i="1"/>
  <c r="F12" i="1"/>
  <c r="F13" i="1"/>
  <c r="F14" i="1"/>
  <c r="F15" i="1"/>
  <c r="F16" i="1"/>
  <c r="F17" i="1"/>
  <c r="F18" i="1"/>
  <c r="F19" i="1"/>
  <c r="F20" i="1"/>
  <c r="F22" i="1"/>
  <c r="F8" i="1"/>
  <c r="F6" i="1" l="1"/>
  <c r="L104" i="1"/>
  <c r="K104" i="1"/>
  <c r="J104" i="1"/>
  <c r="I104" i="1"/>
  <c r="H104" i="1"/>
  <c r="G104" i="1"/>
  <c r="F107" i="1"/>
  <c r="F104" i="1" l="1"/>
  <c r="I56" i="1"/>
  <c r="J56" i="1"/>
  <c r="K56" i="1"/>
  <c r="L56" i="1"/>
  <c r="H56" i="1"/>
  <c r="G56" i="1"/>
  <c r="H7" i="1"/>
  <c r="I7" i="1"/>
  <c r="J7" i="1"/>
  <c r="K7" i="1"/>
  <c r="L7" i="1"/>
  <c r="G7" i="1"/>
  <c r="H57" i="1"/>
  <c r="I57" i="1"/>
  <c r="J57" i="1"/>
  <c r="K57" i="1"/>
  <c r="L57" i="1"/>
  <c r="G57" i="1"/>
  <c r="H58" i="1"/>
  <c r="I58" i="1"/>
  <c r="J58" i="1"/>
  <c r="K58" i="1"/>
  <c r="L58" i="1"/>
  <c r="G58" i="1"/>
  <c r="F71" i="1" l="1"/>
  <c r="K5" i="1" l="1"/>
  <c r="F25" i="1"/>
  <c r="F80" i="1"/>
  <c r="F81" i="1"/>
  <c r="F82" i="1"/>
  <c r="H114" i="1" l="1"/>
  <c r="I114" i="1"/>
  <c r="J114" i="1"/>
  <c r="K114" i="1"/>
  <c r="L114" i="1"/>
  <c r="G114" i="1"/>
  <c r="H55" i="1"/>
  <c r="I55" i="1"/>
  <c r="J55" i="1"/>
  <c r="K55" i="1"/>
  <c r="L55" i="1"/>
  <c r="G55" i="1"/>
  <c r="F67" i="1"/>
  <c r="F66" i="1"/>
  <c r="H89" i="1"/>
  <c r="I89" i="1"/>
  <c r="J89" i="1"/>
  <c r="K89" i="1"/>
  <c r="L89" i="1"/>
  <c r="G89" i="1"/>
  <c r="F100" i="1"/>
  <c r="H105" i="1" l="1"/>
  <c r="I105" i="1"/>
  <c r="J105" i="1"/>
  <c r="K105" i="1"/>
  <c r="L105" i="1"/>
  <c r="G105" i="1"/>
  <c r="H103" i="1"/>
  <c r="I103" i="1"/>
  <c r="J103" i="1"/>
  <c r="K103" i="1"/>
  <c r="L103" i="1"/>
  <c r="G103" i="1"/>
  <c r="F108" i="1"/>
  <c r="F106" i="1"/>
  <c r="F98" i="1"/>
  <c r="J102" i="1" l="1"/>
  <c r="I102" i="1"/>
  <c r="K102" i="1"/>
  <c r="L102" i="1"/>
  <c r="H102" i="1"/>
  <c r="F103" i="1"/>
  <c r="G102" i="1"/>
  <c r="F105" i="1"/>
  <c r="F102" i="1" l="1"/>
  <c r="I52" i="1"/>
  <c r="F60" i="1"/>
  <c r="F61" i="1"/>
  <c r="F62" i="1"/>
  <c r="F63" i="1"/>
  <c r="F64" i="1"/>
  <c r="F65" i="1"/>
  <c r="F68" i="1"/>
  <c r="F69" i="1"/>
  <c r="F70" i="1"/>
  <c r="F72" i="1"/>
  <c r="F73" i="1"/>
  <c r="F74" i="1"/>
  <c r="F75" i="1"/>
  <c r="F76" i="1"/>
  <c r="F77" i="1"/>
  <c r="F78" i="1"/>
  <c r="F79" i="1"/>
  <c r="F59" i="1"/>
  <c r="F57" i="1" l="1"/>
  <c r="F58" i="1"/>
  <c r="F7" i="1"/>
  <c r="H84" i="1" l="1"/>
  <c r="I84" i="1"/>
  <c r="I111" i="1" s="1"/>
  <c r="J84" i="1"/>
  <c r="K84" i="1"/>
  <c r="L84" i="1"/>
  <c r="H85" i="1"/>
  <c r="H113" i="1" s="1"/>
  <c r="I85" i="1"/>
  <c r="I113" i="1" s="1"/>
  <c r="J85" i="1"/>
  <c r="J113" i="1" s="1"/>
  <c r="K85" i="1"/>
  <c r="K113" i="1" s="1"/>
  <c r="L85" i="1"/>
  <c r="L113" i="1" s="1"/>
  <c r="G85" i="1"/>
  <c r="G113" i="1" s="1"/>
  <c r="G84" i="1"/>
  <c r="F87" i="1"/>
  <c r="J83" i="1" l="1"/>
  <c r="G83" i="1"/>
  <c r="L83" i="1"/>
  <c r="H83" i="1"/>
  <c r="I83" i="1"/>
  <c r="K83" i="1"/>
  <c r="F85" i="1"/>
  <c r="F113" i="1" s="1"/>
  <c r="F84" i="1"/>
  <c r="F92" i="1" l="1"/>
  <c r="H90" i="1" l="1"/>
  <c r="H112" i="1" s="1"/>
  <c r="I90" i="1"/>
  <c r="J90" i="1"/>
  <c r="J112" i="1" s="1"/>
  <c r="K90" i="1"/>
  <c r="L90" i="1"/>
  <c r="G90" i="1"/>
  <c r="H52" i="1"/>
  <c r="I51" i="1"/>
  <c r="J52" i="1"/>
  <c r="K52" i="1"/>
  <c r="L52" i="1"/>
  <c r="G52" i="1"/>
  <c r="I5" i="1"/>
  <c r="J5" i="1"/>
  <c r="G51" i="1" l="1"/>
  <c r="G111" i="1"/>
  <c r="L51" i="1"/>
  <c r="L111" i="1"/>
  <c r="H51" i="1"/>
  <c r="H111" i="1"/>
  <c r="K51" i="1"/>
  <c r="K111" i="1"/>
  <c r="J51" i="1"/>
  <c r="J111" i="1"/>
  <c r="G5" i="1"/>
  <c r="F89" i="1"/>
  <c r="J23" i="1"/>
  <c r="K88" i="1"/>
  <c r="J88" i="1"/>
  <c r="F90" i="1"/>
  <c r="K112" i="1"/>
  <c r="I23" i="1"/>
  <c r="G88" i="1"/>
  <c r="I88" i="1"/>
  <c r="H54" i="1"/>
  <c r="L88" i="1"/>
  <c r="H88" i="1"/>
  <c r="L5" i="1"/>
  <c r="L23" i="1"/>
  <c r="H23" i="1"/>
  <c r="L112" i="1"/>
  <c r="K23" i="1"/>
  <c r="G54" i="1"/>
  <c r="G112" i="1"/>
  <c r="G23" i="1"/>
  <c r="F83" i="1"/>
  <c r="L54" i="1"/>
  <c r="I112" i="1"/>
  <c r="H5" i="1"/>
  <c r="K54" i="1"/>
  <c r="I54" i="1"/>
  <c r="F55" i="1"/>
  <c r="J54" i="1"/>
  <c r="F56" i="1"/>
  <c r="F52" i="1"/>
  <c r="F24" i="1"/>
  <c r="L109" i="1" l="1"/>
  <c r="G109" i="1"/>
  <c r="I109" i="1"/>
  <c r="J109" i="1"/>
  <c r="K109" i="1"/>
  <c r="F111" i="1"/>
  <c r="H109" i="1"/>
  <c r="F88" i="1"/>
  <c r="L115" i="1"/>
  <c r="J115" i="1"/>
  <c r="K115" i="1"/>
  <c r="H115" i="1"/>
  <c r="F114" i="1"/>
  <c r="F54" i="1"/>
  <c r="G115" i="1"/>
  <c r="I115" i="1"/>
  <c r="F93" i="1"/>
  <c r="F94" i="1"/>
  <c r="F95" i="1"/>
  <c r="F96" i="1"/>
  <c r="F97" i="1"/>
  <c r="F99" i="1"/>
  <c r="F101" i="1"/>
  <c r="F91" i="1"/>
  <c r="F86" i="1"/>
  <c r="F115" i="1" l="1"/>
  <c r="F51" i="1" l="1"/>
  <c r="F23" i="1" l="1"/>
  <c r="F5" i="1"/>
  <c r="F109" i="1" l="1"/>
  <c r="F53" i="1"/>
</calcChain>
</file>

<file path=xl/sharedStrings.xml><?xml version="1.0" encoding="utf-8"?>
<sst xmlns="http://schemas.openxmlformats.org/spreadsheetml/2006/main" count="257" uniqueCount="98">
  <si>
    <t>Перечень программных мероприятий муниципальной программы</t>
  </si>
  <si>
    <t>№ п/п</t>
  </si>
  <si>
    <t>Наименование  мероприятия</t>
  </si>
  <si>
    <t>Сроки реализации</t>
  </si>
  <si>
    <t>Участник программы</t>
  </si>
  <si>
    <t>Источники финансирования</t>
  </si>
  <si>
    <t>В том числе по годам реализации программы</t>
  </si>
  <si>
    <t>Комплектование книжных фондов библиотек</t>
  </si>
  <si>
    <t>Централизованная библиотечная система</t>
  </si>
  <si>
    <t>Бюджет МР «Мосальский район»</t>
  </si>
  <si>
    <t>Организация подписки на периодические издания</t>
  </si>
  <si>
    <t>Бюджет поселений</t>
  </si>
  <si>
    <t>Все структурные подразделения МКУ «Культура МР «Мосальский район»</t>
  </si>
  <si>
    <t>Областной бюджет</t>
  </si>
  <si>
    <t>Приобретение ГСМ, запчастей</t>
  </si>
  <si>
    <t>Оплата труда с начислениями</t>
  </si>
  <si>
    <t>ВСЕГО</t>
  </si>
  <si>
    <t>***</t>
  </si>
  <si>
    <t>в том числе:</t>
  </si>
  <si>
    <t>Сумма  расходов всего (тыс. руб.)</t>
  </si>
  <si>
    <t>Федеральный бюджет</t>
  </si>
  <si>
    <t>добавлено</t>
  </si>
  <si>
    <t>под вопросом</t>
  </si>
  <si>
    <t>убрать</t>
  </si>
  <si>
    <t>1.1</t>
  </si>
  <si>
    <t>1.2</t>
  </si>
  <si>
    <t>1.3</t>
  </si>
  <si>
    <t>1.4</t>
  </si>
  <si>
    <t>2.2</t>
  </si>
  <si>
    <t>2.3</t>
  </si>
  <si>
    <t>2.4</t>
  </si>
  <si>
    <t>3.1</t>
  </si>
  <si>
    <t>4.1</t>
  </si>
  <si>
    <t xml:space="preserve">Приобретение компьютерного оборудования, программного обеспечения; </t>
  </si>
  <si>
    <t>4.2</t>
  </si>
  <si>
    <t>4.3</t>
  </si>
  <si>
    <t>4.4</t>
  </si>
  <si>
    <t>4.5</t>
  </si>
  <si>
    <t>4.6</t>
  </si>
  <si>
    <t>4.7</t>
  </si>
  <si>
    <t>4.8</t>
  </si>
  <si>
    <t>6.1</t>
  </si>
  <si>
    <t>6.2</t>
  </si>
  <si>
    <t>6.3</t>
  </si>
  <si>
    <t>6.4</t>
  </si>
  <si>
    <t>6.5</t>
  </si>
  <si>
    <t>5.1</t>
  </si>
  <si>
    <t>Плата за негативное воздействие на окружающую среду,авторское вознаграждение, пени, госпошлины, налог на имущество, взносы на капитальный ремонт</t>
  </si>
  <si>
    <t>Создание благоприятных  условий для профессионального роста и творческого совершенствования кадров</t>
  </si>
  <si>
    <t>Улучшение материального благосостояния работников МКУ «Культура МР «Мосальский район»</t>
  </si>
  <si>
    <t>Повышение качества закупок в сфере работ, услуг</t>
  </si>
  <si>
    <t>4.9</t>
  </si>
  <si>
    <t>6.6</t>
  </si>
  <si>
    <t>Услуги связи, подключение к сети Интернет и абонентская плата, почтовые услуги</t>
  </si>
  <si>
    <t>в том числе по источникам финансирования</t>
  </si>
  <si>
    <t>Развитие библиотечного дела, приобщение к книге и чтению:</t>
  </si>
  <si>
    <t>Улучшение  материально – технической  базы  структурных подразделений муниципального казённого учреждения  «Культура муниципального района «Мосальский район»</t>
  </si>
  <si>
    <t>Обслуживание ПО: Астрал, Касперский, 1С- Бухгалтерия. Приобритение ПО для муниципальных заказчиков, защиты персональных данных, изготовление и обслуживание сайтов</t>
  </si>
  <si>
    <t>Приложение 1</t>
  </si>
  <si>
    <t xml:space="preserve">Проведение культурно – досуговых мероприятий по всем направлениям деятельности, посвящённых праздничным датам и событиям </t>
  </si>
  <si>
    <t>Сохранение традиционной народной культуры, развитие самодеятельного художественного творчества, организация досуга и отдыха (приложение 1.1)</t>
  </si>
  <si>
    <t>1.5</t>
  </si>
  <si>
    <t>1.6</t>
  </si>
  <si>
    <t>Приобритение компьютерного оборудования, оргтехники,  стендов, мебели и др</t>
  </si>
  <si>
    <t>Улучшение материально- технической базы домов культуры в населенных пунктах с числом жителей до 50 тыс человек</t>
  </si>
  <si>
    <t>Мероприятия в рамках федерального проетк "Обеспечение качественного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</t>
  </si>
  <si>
    <t>1.7</t>
  </si>
  <si>
    <t>7</t>
  </si>
  <si>
    <t>7.1</t>
  </si>
  <si>
    <t>Увековечение памяти погибших при защите Отечества</t>
  </si>
  <si>
    <t>Субсидия на реализацию мероприятий федеральной целевой программы "Увековечение памяти погибщих при защите Отечества на 2019-2024"</t>
  </si>
  <si>
    <t>2021-2026</t>
  </si>
  <si>
    <t>Услуги связи, подключение к сети Интернет, почтовые услуги</t>
  </si>
  <si>
    <t>Текущий ремонт помещений библиотек</t>
  </si>
  <si>
    <t>Приобретение хозяйственных, канцелярских товаров, строительных товаров, дров, расходные материалы для оргтехники, буклетница, плакаты, аптечки, бибтехника</t>
  </si>
  <si>
    <t>Приобретение дезинфицирующих средств</t>
  </si>
  <si>
    <t>1.8</t>
  </si>
  <si>
    <t>Сувенирная продукция и приобретение расходных материалов для проведения мероприятий</t>
  </si>
  <si>
    <t>Приобретение продуктов питания для проведения мероприятий</t>
  </si>
  <si>
    <t>6.7</t>
  </si>
  <si>
    <t>Прокатная плата за фильмы</t>
  </si>
  <si>
    <t>Прочие услуги: медицинские услуги; обслуживание  Глонасс; охрана объектов; монтаж АПС, УУТЭ и видео; обследование зданий; изготовление и проверка сметной документации, авторский надзор; курьерская доствака; страхование автотранспорта</t>
  </si>
  <si>
    <t>Субсидии бюджетам муниципальных образований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 на 2021 год и плановый период 2022 и 2023 годов</t>
  </si>
  <si>
    <t>Субсидия на государственную поддержку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</t>
  </si>
  <si>
    <t>4.10</t>
  </si>
  <si>
    <t>Иной межбюджетный трансферт на государственную поддержку отрасли культуры (государственная поддержка лучших сельских учреждений культуры)</t>
  </si>
  <si>
    <t>1.9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</si>
  <si>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</si>
  <si>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Приобретение художественных костюмов, мебели, зрительных кресел, одежды сцены, стелажи, стенды и прочего оборудования, автомобиля</t>
  </si>
  <si>
    <t>Приобретение хозяйственных, строительных, канцелярских товаров, дров, расходные материалы для оргтехники, буклетница, аксессуары для костюмерной, ткань, плакаты, аптечки, бланков и др</t>
  </si>
  <si>
    <t>Обучение, аттестация, участие в семинарах, совещаниях, направленных на повышение квалификации работников; Всероссийские, областные, зональные, районные  конференции, совещания, семинары.</t>
  </si>
  <si>
    <t>Услуги по содержанию имущества: обслуживание АПС, охраны; ремонт и содержание орг техники и автомобилей; ремотные работы по учреждениям; обслуживание, ремонт и поверка приборов учета и оборудования; вывоз ТКО и ЖБО</t>
  </si>
  <si>
    <t>Детская школа искусств</t>
  </si>
  <si>
    <t>Техническое обслуживание оборудования, АПС и ПО, видео. Содержание и ремонт оргтехники.  Услуги ЖКХ, заправка и ремонт огнетушителей</t>
  </si>
  <si>
    <t>Проведение культурно – досуговых мероприятий по всем направлениям деятельности, посвящённых праздничным датам и событиям</t>
  </si>
  <si>
    <t>Культурно - досуговый центр</t>
  </si>
  <si>
    <t>Обслуживание ПО: Касперский, Пушкинская карта</t>
  </si>
  <si>
    <t>МКУ «Культура МР «Мосальский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</si>
</sst>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7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0" fontId="0" fillId="5" borderId="0" xfId="0" applyFill="1"/>
    <xf numFmtId="0" fontId="0" fillId="4" borderId="0" xfId="0" applyFill="1"/>
    <xf numFmtId="0" fontId="0" fillId="3" borderId="0" xfId="0" applyFill="1"/>
    <xf numFmtId="0" fontId="0" fillId="0" borderId="0" xfId="0" applyFill="1"/>
    <xf numFmtId="0" fontId="0" fillId="0" borderId="0" xfId="0" applyFill="1" applyAlignment="1"/>
    <xf numFmtId="0" fontId="2" fillId="0" borderId="0" xfId="0" applyFont="1"/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1" fillId="0" borderId="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9"/>
  <sheetViews>
    <sheetView tabSelected="1" topLeftCell="A106" zoomScale="90" zoomScaleNormal="90" zoomScaleSheetLayoutView="100" workbookViewId="0">
      <selection activeCell="F113" sqref="F113"/>
    </sheetView>
  </sheetViews>
  <sheetFormatPr defaultRowHeight="14.4" x14ac:dyDescent="0.3"/>
  <cols>
    <col min="1" max="1" width="2.88671875" customWidth="1"/>
    <col min="2" max="2" width="20.6640625" customWidth="1"/>
    <col min="3" max="3" width="6.6640625" customWidth="1"/>
    <col min="4" max="4" width="11.6640625" customWidth="1"/>
    <col min="5" max="5" width="12.21875" customWidth="1"/>
    <col min="6" max="6" width="14.44140625" customWidth="1"/>
    <col min="7" max="7" width="11.44140625" customWidth="1"/>
    <col min="8" max="8" width="11.44140625" style="1" customWidth="1"/>
    <col min="9" max="9" width="13.44140625" customWidth="1"/>
    <col min="10" max="10" width="13.33203125" customWidth="1"/>
    <col min="11" max="11" width="13.44140625" customWidth="1"/>
    <col min="12" max="12" width="12.109375" customWidth="1"/>
    <col min="14" max="14" width="12.6640625" customWidth="1"/>
    <col min="15" max="15" width="13.33203125" bestFit="1" customWidth="1"/>
  </cols>
  <sheetData>
    <row r="1" spans="1:14" s="7" customFormat="1" ht="15.6" x14ac:dyDescent="0.3">
      <c r="A1" s="42" t="s">
        <v>58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4" s="7" customFormat="1" ht="15.6" x14ac:dyDescent="0.3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8"/>
      <c r="N2" s="8"/>
    </row>
    <row r="3" spans="1:14" s="7" customFormat="1" ht="30.75" customHeight="1" x14ac:dyDescent="0.3">
      <c r="A3" s="63" t="s">
        <v>1</v>
      </c>
      <c r="B3" s="63" t="s">
        <v>2</v>
      </c>
      <c r="C3" s="63" t="s">
        <v>3</v>
      </c>
      <c r="D3" s="63" t="s">
        <v>4</v>
      </c>
      <c r="E3" s="63" t="s">
        <v>5</v>
      </c>
      <c r="F3" s="63" t="s">
        <v>19</v>
      </c>
      <c r="G3" s="66" t="s">
        <v>6</v>
      </c>
      <c r="H3" s="67"/>
      <c r="I3" s="67"/>
      <c r="J3" s="67"/>
      <c r="K3" s="67"/>
      <c r="L3" s="68"/>
      <c r="M3" s="8"/>
      <c r="N3" s="8"/>
    </row>
    <row r="4" spans="1:14" s="7" customFormat="1" ht="33" customHeight="1" x14ac:dyDescent="0.3">
      <c r="A4" s="64"/>
      <c r="B4" s="64"/>
      <c r="C4" s="64"/>
      <c r="D4" s="64"/>
      <c r="E4" s="64"/>
      <c r="F4" s="64"/>
      <c r="G4" s="39">
        <v>2021</v>
      </c>
      <c r="H4" s="39">
        <v>2022</v>
      </c>
      <c r="I4" s="41">
        <v>2023</v>
      </c>
      <c r="J4" s="9">
        <v>2024</v>
      </c>
      <c r="K4" s="9">
        <v>2025</v>
      </c>
      <c r="L4" s="9">
        <v>2026</v>
      </c>
      <c r="M4" s="8"/>
      <c r="N4" s="8"/>
    </row>
    <row r="5" spans="1:14" s="7" customFormat="1" ht="30" customHeight="1" x14ac:dyDescent="0.3">
      <c r="A5" s="43">
        <v>1</v>
      </c>
      <c r="B5" s="60" t="s">
        <v>55</v>
      </c>
      <c r="C5" s="60"/>
      <c r="D5" s="60"/>
      <c r="E5" s="60"/>
      <c r="F5" s="10">
        <f t="shared" ref="F5:F7" si="0">SUM(G5:L5)</f>
        <v>37157.560450000004</v>
      </c>
      <c r="G5" s="10">
        <f t="shared" ref="G5:L5" si="1">SUM(G6:G7)</f>
        <v>982.87099999999998</v>
      </c>
      <c r="H5" s="10">
        <f t="shared" si="1"/>
        <v>349.55523000000005</v>
      </c>
      <c r="I5" s="10">
        <f t="shared" si="1"/>
        <v>318.96726999999998</v>
      </c>
      <c r="J5" s="10">
        <f t="shared" si="1"/>
        <v>11924.552950000001</v>
      </c>
      <c r="K5" s="10">
        <f>SUM(K6:K7)</f>
        <v>11790.807000000001</v>
      </c>
      <c r="L5" s="10">
        <f t="shared" si="1"/>
        <v>11790.807000000001</v>
      </c>
      <c r="M5" s="8"/>
      <c r="N5" s="8"/>
    </row>
    <row r="6" spans="1:14" s="7" customFormat="1" ht="44.4" customHeight="1" x14ac:dyDescent="0.3">
      <c r="A6" s="48"/>
      <c r="B6" s="49" t="s">
        <v>54</v>
      </c>
      <c r="C6" s="50"/>
      <c r="D6" s="51"/>
      <c r="E6" s="39" t="s">
        <v>9</v>
      </c>
      <c r="F6" s="11">
        <f>SUM(G6:L6)</f>
        <v>36936.140550000004</v>
      </c>
      <c r="G6" s="11">
        <f>SUM(G8,G9,G10,G11,G12,G13,G14,G15,G16,G18,G19,G20,G22,G21)</f>
        <v>982.87099999999998</v>
      </c>
      <c r="H6" s="11">
        <f t="shared" ref="H6:L6" si="2">SUM(H8,H9,H10,H11,H12,H13,H14,H15,H16,H18,H19,H20,H22,H21)</f>
        <v>278.87623000000002</v>
      </c>
      <c r="I6" s="11">
        <f t="shared" si="2"/>
        <v>243.59681999999998</v>
      </c>
      <c r="J6" s="11">
        <f t="shared" si="2"/>
        <v>11849.182500000001</v>
      </c>
      <c r="K6" s="11">
        <f t="shared" si="2"/>
        <v>11790.807000000001</v>
      </c>
      <c r="L6" s="11">
        <f t="shared" si="2"/>
        <v>11790.807000000001</v>
      </c>
      <c r="M6" s="8"/>
      <c r="N6" s="8"/>
    </row>
    <row r="7" spans="1:14" s="7" customFormat="1" ht="33" customHeight="1" x14ac:dyDescent="0.3">
      <c r="A7" s="48"/>
      <c r="B7" s="52"/>
      <c r="C7" s="53"/>
      <c r="D7" s="54"/>
      <c r="E7" s="39" t="s">
        <v>13</v>
      </c>
      <c r="F7" s="11">
        <f t="shared" si="0"/>
        <v>221.41990000000001</v>
      </c>
      <c r="G7" s="11">
        <f>SUM(,G17)</f>
        <v>0</v>
      </c>
      <c r="H7" s="11">
        <f t="shared" ref="H7:L7" si="3">SUM(,H17)</f>
        <v>70.679000000000002</v>
      </c>
      <c r="I7" s="11">
        <f t="shared" si="3"/>
        <v>75.370450000000005</v>
      </c>
      <c r="J7" s="11">
        <f t="shared" si="3"/>
        <v>75.370450000000005</v>
      </c>
      <c r="K7" s="11">
        <f t="shared" si="3"/>
        <v>0</v>
      </c>
      <c r="L7" s="11">
        <f t="shared" si="3"/>
        <v>0</v>
      </c>
      <c r="M7" s="8"/>
      <c r="N7" s="8"/>
    </row>
    <row r="8" spans="1:14" s="7" customFormat="1" ht="46.8" customHeight="1" x14ac:dyDescent="0.3">
      <c r="A8" s="31" t="s">
        <v>24</v>
      </c>
      <c r="B8" s="33" t="s">
        <v>7</v>
      </c>
      <c r="C8" s="63" t="s">
        <v>71</v>
      </c>
      <c r="D8" s="63" t="s">
        <v>8</v>
      </c>
      <c r="E8" s="39" t="s">
        <v>9</v>
      </c>
      <c r="F8" s="12">
        <f>SUM(G8:L8)</f>
        <v>597.63499999999999</v>
      </c>
      <c r="G8" s="13">
        <v>100</v>
      </c>
      <c r="H8" s="12">
        <v>29.356000000000002</v>
      </c>
      <c r="I8" s="12">
        <v>0.27900000000000003</v>
      </c>
      <c r="J8" s="12">
        <v>156</v>
      </c>
      <c r="K8" s="12">
        <v>156</v>
      </c>
      <c r="L8" s="12">
        <v>156</v>
      </c>
      <c r="M8" s="8"/>
      <c r="N8" s="8"/>
    </row>
    <row r="9" spans="1:14" s="7" customFormat="1" ht="63.6" customHeight="1" x14ac:dyDescent="0.3">
      <c r="A9" s="31" t="s">
        <v>25</v>
      </c>
      <c r="B9" s="33" t="s">
        <v>10</v>
      </c>
      <c r="C9" s="69"/>
      <c r="D9" s="69"/>
      <c r="E9" s="39" t="s">
        <v>9</v>
      </c>
      <c r="F9" s="12">
        <f t="shared" ref="F9:F22" si="4">SUM(G9:L9)</f>
        <v>768.91931999999997</v>
      </c>
      <c r="G9" s="13">
        <v>154.98099999999999</v>
      </c>
      <c r="H9" s="12">
        <v>81.36</v>
      </c>
      <c r="I9" s="12">
        <v>82.578320000000005</v>
      </c>
      <c r="J9" s="12">
        <v>150</v>
      </c>
      <c r="K9" s="12">
        <v>150</v>
      </c>
      <c r="L9" s="12">
        <v>150</v>
      </c>
      <c r="M9" s="8"/>
      <c r="N9" s="8"/>
    </row>
    <row r="10" spans="1:14" s="7" customFormat="1" ht="61.2" customHeight="1" x14ac:dyDescent="0.3">
      <c r="A10" s="40" t="s">
        <v>26</v>
      </c>
      <c r="B10" s="15" t="s">
        <v>72</v>
      </c>
      <c r="C10" s="69"/>
      <c r="D10" s="69"/>
      <c r="E10" s="39" t="s">
        <v>9</v>
      </c>
      <c r="F10" s="12">
        <f t="shared" si="4"/>
        <v>83.272999999999996</v>
      </c>
      <c r="G10" s="13">
        <v>27.364999999999998</v>
      </c>
      <c r="H10" s="12">
        <v>10.907999999999999</v>
      </c>
      <c r="I10" s="12">
        <v>10.8</v>
      </c>
      <c r="J10" s="12">
        <v>11.4</v>
      </c>
      <c r="K10" s="12">
        <v>11.4</v>
      </c>
      <c r="L10" s="12">
        <v>11.4</v>
      </c>
      <c r="M10" s="8"/>
      <c r="N10" s="8"/>
    </row>
    <row r="11" spans="1:14" s="7" customFormat="1" ht="139.80000000000001" customHeight="1" x14ac:dyDescent="0.3">
      <c r="A11" s="31" t="s">
        <v>27</v>
      </c>
      <c r="B11" s="33" t="s">
        <v>93</v>
      </c>
      <c r="C11" s="69"/>
      <c r="D11" s="69"/>
      <c r="E11" s="35" t="s">
        <v>9</v>
      </c>
      <c r="F11" s="12">
        <f t="shared" si="4"/>
        <v>604.56799999999998</v>
      </c>
      <c r="G11" s="27">
        <v>37.335000000000001</v>
      </c>
      <c r="H11" s="26">
        <v>66.953000000000003</v>
      </c>
      <c r="I11" s="26">
        <v>85.5</v>
      </c>
      <c r="J11" s="26">
        <v>138.26</v>
      </c>
      <c r="K11" s="26">
        <v>138.26</v>
      </c>
      <c r="L11" s="26">
        <v>138.26</v>
      </c>
      <c r="M11" s="8"/>
      <c r="N11" s="8"/>
    </row>
    <row r="12" spans="1:14" s="7" customFormat="1" ht="46.8" customHeight="1" x14ac:dyDescent="0.3">
      <c r="A12" s="31" t="s">
        <v>61</v>
      </c>
      <c r="B12" s="15" t="s">
        <v>73</v>
      </c>
      <c r="C12" s="69"/>
      <c r="D12" s="69"/>
      <c r="E12" s="39" t="s">
        <v>9</v>
      </c>
      <c r="F12" s="12">
        <f t="shared" si="4"/>
        <v>83</v>
      </c>
      <c r="G12" s="13">
        <v>83</v>
      </c>
      <c r="H12" s="12">
        <v>0</v>
      </c>
      <c r="I12" s="14">
        <v>0</v>
      </c>
      <c r="J12" s="16">
        <v>0</v>
      </c>
      <c r="K12" s="16">
        <v>0</v>
      </c>
      <c r="L12" s="16">
        <v>0</v>
      </c>
      <c r="M12" s="8"/>
      <c r="N12" s="8"/>
    </row>
    <row r="13" spans="1:14" s="7" customFormat="1" ht="93" customHeight="1" x14ac:dyDescent="0.3">
      <c r="A13" s="31" t="s">
        <v>62</v>
      </c>
      <c r="B13" s="33" t="s">
        <v>63</v>
      </c>
      <c r="C13" s="69"/>
      <c r="D13" s="69"/>
      <c r="E13" s="39" t="s">
        <v>9</v>
      </c>
      <c r="F13" s="12">
        <f t="shared" si="4"/>
        <v>330.65800000000002</v>
      </c>
      <c r="G13" s="13">
        <v>280.65800000000002</v>
      </c>
      <c r="H13" s="12">
        <v>0</v>
      </c>
      <c r="I13" s="14">
        <v>0</v>
      </c>
      <c r="J13" s="16">
        <v>50</v>
      </c>
      <c r="K13" s="16">
        <v>0</v>
      </c>
      <c r="L13" s="16">
        <v>0</v>
      </c>
      <c r="M13" s="8"/>
      <c r="N13" s="8"/>
    </row>
    <row r="14" spans="1:14" s="7" customFormat="1" ht="189" customHeight="1" x14ac:dyDescent="0.3">
      <c r="A14" s="31" t="s">
        <v>66</v>
      </c>
      <c r="B14" s="15" t="s">
        <v>74</v>
      </c>
      <c r="C14" s="69"/>
      <c r="D14" s="69"/>
      <c r="E14" s="39" t="s">
        <v>9</v>
      </c>
      <c r="F14" s="12">
        <f t="shared" si="4"/>
        <v>1054.932</v>
      </c>
      <c r="G14" s="13">
        <v>238.422</v>
      </c>
      <c r="H14" s="12">
        <v>82.445999999999998</v>
      </c>
      <c r="I14" s="12">
        <v>56.064</v>
      </c>
      <c r="J14" s="12">
        <v>226</v>
      </c>
      <c r="K14" s="12">
        <v>226</v>
      </c>
      <c r="L14" s="12">
        <v>226</v>
      </c>
      <c r="M14" s="8"/>
      <c r="N14" s="8"/>
    </row>
    <row r="15" spans="1:14" s="7" customFormat="1" ht="48.6" customHeight="1" x14ac:dyDescent="0.3">
      <c r="A15" s="31" t="s">
        <v>76</v>
      </c>
      <c r="B15" s="15" t="s">
        <v>75</v>
      </c>
      <c r="C15" s="69"/>
      <c r="D15" s="69"/>
      <c r="E15" s="39" t="s">
        <v>9</v>
      </c>
      <c r="F15" s="12">
        <f t="shared" si="4"/>
        <v>211.11</v>
      </c>
      <c r="G15" s="13">
        <v>61.11</v>
      </c>
      <c r="H15" s="12">
        <v>0</v>
      </c>
      <c r="I15" s="14">
        <v>0</v>
      </c>
      <c r="J15" s="16">
        <v>50</v>
      </c>
      <c r="K15" s="16">
        <v>50</v>
      </c>
      <c r="L15" s="16">
        <v>50</v>
      </c>
      <c r="M15" s="8"/>
      <c r="N15" s="8"/>
    </row>
    <row r="16" spans="1:14" s="7" customFormat="1" ht="88.2" customHeight="1" x14ac:dyDescent="0.3">
      <c r="A16" s="58" t="s">
        <v>86</v>
      </c>
      <c r="B16" s="61" t="s">
        <v>87</v>
      </c>
      <c r="C16" s="69"/>
      <c r="D16" s="69"/>
      <c r="E16" s="39" t="s">
        <v>9</v>
      </c>
      <c r="F16" s="12">
        <f t="shared" si="4"/>
        <v>24.604230000000001</v>
      </c>
      <c r="G16" s="13">
        <v>0</v>
      </c>
      <c r="H16" s="12">
        <v>7.8532299999999999</v>
      </c>
      <c r="I16" s="12">
        <v>8.3755000000000006</v>
      </c>
      <c r="J16" s="97">
        <v>8.3755000000000006</v>
      </c>
      <c r="K16" s="16">
        <v>0</v>
      </c>
      <c r="L16" s="16">
        <v>0</v>
      </c>
      <c r="M16" s="8"/>
      <c r="N16" s="8"/>
    </row>
    <row r="17" spans="1:14" s="7" customFormat="1" ht="85.2" customHeight="1" x14ac:dyDescent="0.3">
      <c r="A17" s="59"/>
      <c r="B17" s="62"/>
      <c r="C17" s="69"/>
      <c r="D17" s="69"/>
      <c r="E17" s="39" t="s">
        <v>13</v>
      </c>
      <c r="F17" s="12">
        <f t="shared" si="4"/>
        <v>221.41990000000001</v>
      </c>
      <c r="G17" s="13">
        <v>0</v>
      </c>
      <c r="H17" s="12">
        <v>70.679000000000002</v>
      </c>
      <c r="I17" s="12">
        <v>75.370450000000005</v>
      </c>
      <c r="J17" s="98">
        <v>75.370450000000005</v>
      </c>
      <c r="K17" s="16">
        <v>0</v>
      </c>
      <c r="L17" s="16">
        <v>0</v>
      </c>
      <c r="M17" s="8"/>
      <c r="N17" s="8"/>
    </row>
    <row r="18" spans="1:14" s="7" customFormat="1" ht="231.6" customHeight="1" x14ac:dyDescent="0.3">
      <c r="A18" s="38"/>
      <c r="B18" s="34" t="s">
        <v>90</v>
      </c>
      <c r="C18" s="69"/>
      <c r="D18" s="69"/>
      <c r="E18" s="39" t="s">
        <v>9</v>
      </c>
      <c r="F18" s="12">
        <f t="shared" si="4"/>
        <v>187.8</v>
      </c>
      <c r="G18" s="13"/>
      <c r="H18" s="12"/>
      <c r="I18" s="12"/>
      <c r="J18" s="12">
        <v>62.6</v>
      </c>
      <c r="K18" s="12">
        <v>62.6</v>
      </c>
      <c r="L18" s="12">
        <v>62.6</v>
      </c>
      <c r="M18" s="8"/>
      <c r="N18" s="8"/>
    </row>
    <row r="19" spans="1:14" s="7" customFormat="1" ht="49.8" customHeight="1" x14ac:dyDescent="0.3">
      <c r="A19" s="38"/>
      <c r="B19" s="34" t="s">
        <v>15</v>
      </c>
      <c r="C19" s="69"/>
      <c r="D19" s="69"/>
      <c r="E19" s="39" t="s">
        <v>9</v>
      </c>
      <c r="F19" s="12">
        <f t="shared" si="4"/>
        <v>32779.641000000003</v>
      </c>
      <c r="G19" s="13"/>
      <c r="H19" s="12"/>
      <c r="I19" s="12"/>
      <c r="J19" s="12">
        <v>10926.547</v>
      </c>
      <c r="K19" s="12">
        <v>10926.547</v>
      </c>
      <c r="L19" s="12">
        <v>10926.547</v>
      </c>
      <c r="M19" s="8"/>
      <c r="N19" s="8"/>
    </row>
    <row r="20" spans="1:14" s="7" customFormat="1" ht="66.599999999999994" customHeight="1" x14ac:dyDescent="0.3">
      <c r="A20" s="38"/>
      <c r="B20" s="34" t="s">
        <v>78</v>
      </c>
      <c r="C20" s="69"/>
      <c r="D20" s="69"/>
      <c r="E20" s="39" t="s">
        <v>9</v>
      </c>
      <c r="F20" s="12">
        <f t="shared" si="4"/>
        <v>90</v>
      </c>
      <c r="G20" s="13"/>
      <c r="H20" s="12"/>
      <c r="I20" s="12"/>
      <c r="J20" s="12">
        <v>30</v>
      </c>
      <c r="K20" s="12">
        <v>30</v>
      </c>
      <c r="L20" s="12">
        <v>30</v>
      </c>
      <c r="M20" s="8"/>
      <c r="N20" s="8"/>
    </row>
    <row r="21" spans="1:14" s="7" customFormat="1" ht="140.4" customHeight="1" x14ac:dyDescent="0.3">
      <c r="A21" s="38"/>
      <c r="B21" s="34" t="s">
        <v>94</v>
      </c>
      <c r="C21" s="69"/>
      <c r="D21" s="69"/>
      <c r="E21" s="39" t="s">
        <v>9</v>
      </c>
      <c r="F21" s="12">
        <f t="shared" si="4"/>
        <v>60</v>
      </c>
      <c r="G21" s="13"/>
      <c r="H21" s="12"/>
      <c r="I21" s="12"/>
      <c r="J21" s="12">
        <v>20</v>
      </c>
      <c r="K21" s="12">
        <v>20</v>
      </c>
      <c r="L21" s="12">
        <v>20</v>
      </c>
      <c r="M21" s="8"/>
      <c r="N21" s="8"/>
    </row>
    <row r="22" spans="1:14" s="7" customFormat="1" ht="112.8" customHeight="1" x14ac:dyDescent="0.3">
      <c r="A22" s="38"/>
      <c r="B22" s="34" t="s">
        <v>77</v>
      </c>
      <c r="C22" s="69"/>
      <c r="D22" s="69"/>
      <c r="E22" s="39" t="s">
        <v>9</v>
      </c>
      <c r="F22" s="12">
        <f t="shared" si="4"/>
        <v>60</v>
      </c>
      <c r="G22" s="13"/>
      <c r="H22" s="12"/>
      <c r="I22" s="12"/>
      <c r="J22" s="12">
        <v>20</v>
      </c>
      <c r="K22" s="12">
        <v>20</v>
      </c>
      <c r="L22" s="12">
        <v>20</v>
      </c>
      <c r="M22" s="8"/>
      <c r="N22" s="8"/>
    </row>
    <row r="23" spans="1:14" s="7" customFormat="1" ht="60" customHeight="1" x14ac:dyDescent="0.3">
      <c r="A23" s="43">
        <v>2</v>
      </c>
      <c r="B23" s="60" t="s">
        <v>60</v>
      </c>
      <c r="C23" s="60"/>
      <c r="D23" s="60"/>
      <c r="E23" s="60"/>
      <c r="F23" s="10">
        <f>SUM(G23:L23)</f>
        <v>88555.131880000015</v>
      </c>
      <c r="G23" s="10">
        <f>SUM(G24:G25)</f>
        <v>1892.0839999999998</v>
      </c>
      <c r="H23" s="10">
        <f t="shared" ref="H23:L23" si="5">SUM(H24:H25)</f>
        <v>1097.7840000000001</v>
      </c>
      <c r="I23" s="10">
        <f t="shared" si="5"/>
        <v>1024.91788</v>
      </c>
      <c r="J23" s="10">
        <f t="shared" si="5"/>
        <v>29766.782000000003</v>
      </c>
      <c r="K23" s="10">
        <f t="shared" si="5"/>
        <v>27636.782000000003</v>
      </c>
      <c r="L23" s="10">
        <f t="shared" si="5"/>
        <v>27136.782000000003</v>
      </c>
      <c r="M23" s="8"/>
      <c r="N23" s="8"/>
    </row>
    <row r="24" spans="1:14" s="7" customFormat="1" ht="44.4" customHeight="1" x14ac:dyDescent="0.3">
      <c r="A24" s="48"/>
      <c r="B24" s="49" t="s">
        <v>54</v>
      </c>
      <c r="C24" s="50"/>
      <c r="D24" s="51"/>
      <c r="E24" s="39" t="s">
        <v>9</v>
      </c>
      <c r="F24" s="11">
        <f>SUM(G24:L24)</f>
        <v>81566.417880000008</v>
      </c>
      <c r="G24" s="11">
        <f>SUM(,G26,G28,G30,G31,G32,G33,G36,G38,G40,G42,G43,G44,G46,G47,G49,G34)</f>
        <v>1536.318</v>
      </c>
      <c r="H24" s="11">
        <f t="shared" ref="H24:L24" si="6">SUM(,H26,H28,H30,H31,H32,H33,H36,H38,H40,H42,H43,H44,H46,H47,H49,H34)</f>
        <v>549.73599999999999</v>
      </c>
      <c r="I24" s="11">
        <f t="shared" si="6"/>
        <v>524.91787999999997</v>
      </c>
      <c r="J24" s="11">
        <f t="shared" si="6"/>
        <v>27218.482000000004</v>
      </c>
      <c r="K24" s="11">
        <f t="shared" si="6"/>
        <v>26018.482000000004</v>
      </c>
      <c r="L24" s="11">
        <f t="shared" si="6"/>
        <v>25718.482000000004</v>
      </c>
      <c r="M24" s="8"/>
      <c r="N24" s="8"/>
    </row>
    <row r="25" spans="1:14" s="7" customFormat="1" ht="33" customHeight="1" x14ac:dyDescent="0.3">
      <c r="A25" s="44"/>
      <c r="B25" s="55"/>
      <c r="C25" s="56"/>
      <c r="D25" s="57"/>
      <c r="E25" s="39" t="s">
        <v>11</v>
      </c>
      <c r="F25" s="11">
        <f>SUM(G25:L25)</f>
        <v>6988.7140000000009</v>
      </c>
      <c r="G25" s="11">
        <f>SUM(G29,G31,G27,G35,G37,G39,G41,G45,G48,G50)</f>
        <v>355.76599999999996</v>
      </c>
      <c r="H25" s="11">
        <f t="shared" ref="H25:L25" si="7">SUM(H29,H31,H27,H35,H37,H39,H41,H45,H48,H50)</f>
        <v>548.048</v>
      </c>
      <c r="I25" s="11">
        <f t="shared" si="7"/>
        <v>500</v>
      </c>
      <c r="J25" s="11">
        <f t="shared" si="7"/>
        <v>2548.3000000000002</v>
      </c>
      <c r="K25" s="11">
        <f t="shared" si="7"/>
        <v>1618.3000000000002</v>
      </c>
      <c r="L25" s="11">
        <f t="shared" si="7"/>
        <v>1418.3000000000002</v>
      </c>
      <c r="M25" s="8"/>
      <c r="N25" s="8"/>
    </row>
    <row r="26" spans="1:14" s="7" customFormat="1" ht="55.8" customHeight="1" x14ac:dyDescent="0.3">
      <c r="A26" s="58" t="s">
        <v>28</v>
      </c>
      <c r="B26" s="61" t="s">
        <v>78</v>
      </c>
      <c r="C26" s="63" t="s">
        <v>71</v>
      </c>
      <c r="D26" s="63" t="s">
        <v>95</v>
      </c>
      <c r="E26" s="39" t="s">
        <v>9</v>
      </c>
      <c r="F26" s="12">
        <f>SUM(G26:L26)</f>
        <v>1443.3758800000001</v>
      </c>
      <c r="G26" s="13">
        <v>237.74</v>
      </c>
      <c r="H26" s="12">
        <v>230.71799999999999</v>
      </c>
      <c r="I26" s="12">
        <v>224.91788</v>
      </c>
      <c r="J26" s="12">
        <v>250</v>
      </c>
      <c r="K26" s="12">
        <v>250</v>
      </c>
      <c r="L26" s="12">
        <v>250</v>
      </c>
      <c r="M26" s="8"/>
      <c r="N26" s="8"/>
    </row>
    <row r="27" spans="1:14" s="7" customFormat="1" ht="39" customHeight="1" x14ac:dyDescent="0.3">
      <c r="A27" s="59"/>
      <c r="B27" s="62"/>
      <c r="C27" s="69"/>
      <c r="D27" s="69"/>
      <c r="E27" s="39" t="s">
        <v>11</v>
      </c>
      <c r="F27" s="12">
        <f t="shared" ref="F27:F50" si="8">SUM(G27:L27)</f>
        <v>163.30799999999999</v>
      </c>
      <c r="G27" s="13">
        <v>5</v>
      </c>
      <c r="H27" s="12">
        <v>108.30800000000001</v>
      </c>
      <c r="I27" s="12">
        <v>50</v>
      </c>
      <c r="J27" s="12"/>
      <c r="K27" s="12"/>
      <c r="L27" s="12"/>
      <c r="M27" s="8"/>
      <c r="N27" s="8"/>
    </row>
    <row r="28" spans="1:14" s="7" customFormat="1" ht="76.2" customHeight="1" x14ac:dyDescent="0.3">
      <c r="A28" s="58" t="s">
        <v>29</v>
      </c>
      <c r="B28" s="61" t="s">
        <v>59</v>
      </c>
      <c r="C28" s="69"/>
      <c r="D28" s="69"/>
      <c r="E28" s="39" t="s">
        <v>9</v>
      </c>
      <c r="F28" s="12">
        <f t="shared" si="8"/>
        <v>1292.623</v>
      </c>
      <c r="G28" s="13">
        <v>1095.123</v>
      </c>
      <c r="H28" s="12">
        <v>97.5</v>
      </c>
      <c r="I28" s="12">
        <v>100</v>
      </c>
      <c r="J28" s="12"/>
      <c r="K28" s="12"/>
      <c r="L28" s="12"/>
      <c r="M28" s="8"/>
      <c r="N28" s="8"/>
    </row>
    <row r="29" spans="1:14" s="7" customFormat="1" ht="64.2" customHeight="1" x14ac:dyDescent="0.3">
      <c r="A29" s="59"/>
      <c r="B29" s="62"/>
      <c r="C29" s="69"/>
      <c r="D29" s="69"/>
      <c r="E29" s="39" t="s">
        <v>11</v>
      </c>
      <c r="F29" s="12">
        <f t="shared" si="8"/>
        <v>2636.5509999999999</v>
      </c>
      <c r="G29" s="13">
        <v>327.88099999999997</v>
      </c>
      <c r="H29" s="13">
        <v>408.67</v>
      </c>
      <c r="I29" s="13">
        <v>400</v>
      </c>
      <c r="J29" s="13">
        <v>500</v>
      </c>
      <c r="K29" s="13">
        <v>500</v>
      </c>
      <c r="L29" s="13">
        <v>500</v>
      </c>
      <c r="M29" s="8"/>
      <c r="N29" s="8"/>
    </row>
    <row r="30" spans="1:14" s="7" customFormat="1" ht="65.400000000000006" customHeight="1" x14ac:dyDescent="0.3">
      <c r="A30" s="58" t="s">
        <v>30</v>
      </c>
      <c r="B30" s="61" t="s">
        <v>77</v>
      </c>
      <c r="C30" s="69"/>
      <c r="D30" s="69"/>
      <c r="E30" s="39" t="s">
        <v>9</v>
      </c>
      <c r="F30" s="12">
        <f t="shared" si="8"/>
        <v>1271.018</v>
      </c>
      <c r="G30" s="13">
        <v>180.57</v>
      </c>
      <c r="H30" s="12">
        <v>190.44800000000001</v>
      </c>
      <c r="I30" s="12">
        <v>150</v>
      </c>
      <c r="J30" s="12">
        <v>250</v>
      </c>
      <c r="K30" s="12">
        <v>250</v>
      </c>
      <c r="L30" s="12">
        <v>250</v>
      </c>
      <c r="M30" s="8"/>
      <c r="N30" s="8"/>
    </row>
    <row r="31" spans="1:14" s="7" customFormat="1" ht="48.6" customHeight="1" x14ac:dyDescent="0.3">
      <c r="A31" s="59"/>
      <c r="B31" s="62"/>
      <c r="C31" s="69"/>
      <c r="D31" s="69"/>
      <c r="E31" s="39" t="s">
        <v>11</v>
      </c>
      <c r="F31" s="12">
        <f t="shared" si="8"/>
        <v>103.955</v>
      </c>
      <c r="G31" s="13">
        <v>22.885000000000002</v>
      </c>
      <c r="H31" s="12">
        <v>31.07</v>
      </c>
      <c r="I31" s="12">
        <v>50</v>
      </c>
      <c r="J31" s="12"/>
      <c r="K31" s="12"/>
      <c r="L31" s="12"/>
      <c r="M31" s="8"/>
      <c r="N31" s="8"/>
    </row>
    <row r="32" spans="1:14" s="7" customFormat="1" ht="48.6" customHeight="1" x14ac:dyDescent="0.3">
      <c r="A32" s="38"/>
      <c r="B32" s="34" t="s">
        <v>15</v>
      </c>
      <c r="C32" s="69"/>
      <c r="D32" s="69"/>
      <c r="E32" s="39" t="s">
        <v>9</v>
      </c>
      <c r="F32" s="12">
        <f t="shared" si="8"/>
        <v>66480.282000000007</v>
      </c>
      <c r="G32" s="13"/>
      <c r="H32" s="12"/>
      <c r="I32" s="12"/>
      <c r="J32" s="12">
        <v>22160.094000000001</v>
      </c>
      <c r="K32" s="12">
        <v>22160.094000000001</v>
      </c>
      <c r="L32" s="12">
        <v>22160.094000000001</v>
      </c>
      <c r="M32" s="8"/>
      <c r="N32" s="8"/>
    </row>
    <row r="33" spans="1:14" s="7" customFormat="1" ht="232.8" customHeight="1" x14ac:dyDescent="0.3">
      <c r="A33" s="38"/>
      <c r="B33" s="34" t="s">
        <v>90</v>
      </c>
      <c r="C33" s="69"/>
      <c r="D33" s="69"/>
      <c r="E33" s="39" t="s">
        <v>9</v>
      </c>
      <c r="F33" s="12">
        <f t="shared" si="8"/>
        <v>320</v>
      </c>
      <c r="G33" s="13"/>
      <c r="H33" s="12"/>
      <c r="I33" s="12"/>
      <c r="J33" s="12">
        <v>140</v>
      </c>
      <c r="K33" s="12">
        <v>90</v>
      </c>
      <c r="L33" s="12">
        <v>90</v>
      </c>
      <c r="M33" s="8"/>
      <c r="N33" s="8"/>
    </row>
    <row r="34" spans="1:14" s="7" customFormat="1" ht="48.6" customHeight="1" x14ac:dyDescent="0.3">
      <c r="A34" s="38"/>
      <c r="B34" s="61" t="s">
        <v>53</v>
      </c>
      <c r="C34" s="69"/>
      <c r="D34" s="69"/>
      <c r="E34" s="39" t="s">
        <v>9</v>
      </c>
      <c r="F34" s="12">
        <f t="shared" si="8"/>
        <v>267.33600000000001</v>
      </c>
      <c r="G34" s="13"/>
      <c r="H34" s="12"/>
      <c r="I34" s="12"/>
      <c r="J34" s="12">
        <v>89.111999999999995</v>
      </c>
      <c r="K34" s="12">
        <v>89.111999999999995</v>
      </c>
      <c r="L34" s="12">
        <v>89.111999999999995</v>
      </c>
      <c r="M34" s="8"/>
      <c r="N34" s="8"/>
    </row>
    <row r="35" spans="1:14" s="7" customFormat="1" ht="37.799999999999997" customHeight="1" x14ac:dyDescent="0.3">
      <c r="A35" s="38"/>
      <c r="B35" s="62"/>
      <c r="C35" s="69"/>
      <c r="D35" s="69"/>
      <c r="E35" s="39" t="s">
        <v>11</v>
      </c>
      <c r="F35" s="12">
        <f t="shared" si="8"/>
        <v>99</v>
      </c>
      <c r="G35" s="13"/>
      <c r="H35" s="12"/>
      <c r="I35" s="12"/>
      <c r="J35" s="12">
        <v>33</v>
      </c>
      <c r="K35" s="12">
        <v>33</v>
      </c>
      <c r="L35" s="12">
        <v>33</v>
      </c>
      <c r="M35" s="8"/>
      <c r="N35" s="8"/>
    </row>
    <row r="36" spans="1:14" s="7" customFormat="1" ht="127.8" customHeight="1" x14ac:dyDescent="0.3">
      <c r="A36" s="38"/>
      <c r="B36" s="61" t="s">
        <v>91</v>
      </c>
      <c r="C36" s="69"/>
      <c r="D36" s="69"/>
      <c r="E36" s="39" t="s">
        <v>9</v>
      </c>
      <c r="F36" s="12">
        <f t="shared" si="8"/>
        <v>737</v>
      </c>
      <c r="G36" s="13"/>
      <c r="H36" s="12"/>
      <c r="I36" s="12"/>
      <c r="J36" s="12">
        <v>379</v>
      </c>
      <c r="K36" s="12">
        <v>179</v>
      </c>
      <c r="L36" s="12">
        <v>179</v>
      </c>
      <c r="M36" s="8"/>
      <c r="N36" s="8"/>
    </row>
    <row r="37" spans="1:14" s="7" customFormat="1" ht="102" customHeight="1" x14ac:dyDescent="0.3">
      <c r="A37" s="38"/>
      <c r="B37" s="62"/>
      <c r="C37" s="69"/>
      <c r="D37" s="69"/>
      <c r="E37" s="39" t="s">
        <v>11</v>
      </c>
      <c r="F37" s="12">
        <f t="shared" si="8"/>
        <v>1682.1000000000001</v>
      </c>
      <c r="G37" s="13"/>
      <c r="H37" s="12"/>
      <c r="I37" s="12"/>
      <c r="J37" s="12">
        <v>760.7</v>
      </c>
      <c r="K37" s="12">
        <v>560.70000000000005</v>
      </c>
      <c r="L37" s="12">
        <v>360.7</v>
      </c>
      <c r="M37" s="8"/>
      <c r="N37" s="8"/>
    </row>
    <row r="38" spans="1:14" s="7" customFormat="1" ht="48.6" customHeight="1" x14ac:dyDescent="0.3">
      <c r="A38" s="38"/>
      <c r="B38" s="61" t="s">
        <v>10</v>
      </c>
      <c r="C38" s="69"/>
      <c r="D38" s="69"/>
      <c r="E38" s="39" t="s">
        <v>9</v>
      </c>
      <c r="F38" s="12">
        <f t="shared" si="8"/>
        <v>91.41</v>
      </c>
      <c r="G38" s="13"/>
      <c r="H38" s="12"/>
      <c r="I38" s="12"/>
      <c r="J38" s="12">
        <v>30.47</v>
      </c>
      <c r="K38" s="12">
        <v>30.47</v>
      </c>
      <c r="L38" s="12">
        <v>30.47</v>
      </c>
      <c r="M38" s="8"/>
      <c r="N38" s="8"/>
    </row>
    <row r="39" spans="1:14" s="7" customFormat="1" ht="36" customHeight="1" x14ac:dyDescent="0.3">
      <c r="A39" s="38"/>
      <c r="B39" s="62"/>
      <c r="C39" s="69"/>
      <c r="D39" s="69"/>
      <c r="E39" s="39" t="s">
        <v>11</v>
      </c>
      <c r="F39" s="12">
        <f t="shared" si="8"/>
        <v>336.6</v>
      </c>
      <c r="G39" s="13"/>
      <c r="H39" s="12"/>
      <c r="I39" s="12"/>
      <c r="J39" s="12">
        <v>112.2</v>
      </c>
      <c r="K39" s="12">
        <v>112.2</v>
      </c>
      <c r="L39" s="12">
        <v>112.2</v>
      </c>
      <c r="M39" s="8"/>
      <c r="N39" s="8"/>
    </row>
    <row r="40" spans="1:14" s="7" customFormat="1" ht="154.19999999999999" customHeight="1" x14ac:dyDescent="0.3">
      <c r="A40" s="38"/>
      <c r="B40" s="61" t="s">
        <v>81</v>
      </c>
      <c r="C40" s="69"/>
      <c r="D40" s="69"/>
      <c r="E40" s="39" t="s">
        <v>9</v>
      </c>
      <c r="F40" s="12">
        <f t="shared" si="8"/>
        <v>475.41800000000001</v>
      </c>
      <c r="G40" s="13"/>
      <c r="H40" s="12"/>
      <c r="I40" s="12"/>
      <c r="J40" s="12">
        <v>191.80600000000001</v>
      </c>
      <c r="K40" s="12">
        <v>141.80600000000001</v>
      </c>
      <c r="L40" s="12">
        <v>141.80600000000001</v>
      </c>
      <c r="M40" s="8"/>
      <c r="N40" s="8"/>
    </row>
    <row r="41" spans="1:14" s="7" customFormat="1" ht="126.6" customHeight="1" x14ac:dyDescent="0.3">
      <c r="A41" s="38"/>
      <c r="B41" s="62"/>
      <c r="C41" s="69"/>
      <c r="D41" s="69"/>
      <c r="E41" s="39" t="s">
        <v>11</v>
      </c>
      <c r="F41" s="12">
        <f t="shared" si="8"/>
        <v>653.19999999999993</v>
      </c>
      <c r="G41" s="13"/>
      <c r="H41" s="12"/>
      <c r="I41" s="12"/>
      <c r="J41" s="12">
        <v>404.4</v>
      </c>
      <c r="K41" s="12">
        <v>124.4</v>
      </c>
      <c r="L41" s="12">
        <v>124.4</v>
      </c>
      <c r="M41" s="8"/>
      <c r="N41" s="8"/>
    </row>
    <row r="42" spans="1:14" s="7" customFormat="1" ht="51" customHeight="1" x14ac:dyDescent="0.3">
      <c r="A42" s="38"/>
      <c r="B42" s="34" t="s">
        <v>96</v>
      </c>
      <c r="C42" s="69"/>
      <c r="D42" s="69"/>
      <c r="E42" s="39" t="s">
        <v>9</v>
      </c>
      <c r="F42" s="12">
        <f t="shared" si="8"/>
        <v>158.39999999999998</v>
      </c>
      <c r="G42" s="13"/>
      <c r="H42" s="12"/>
      <c r="I42" s="12"/>
      <c r="J42" s="12">
        <v>52.8</v>
      </c>
      <c r="K42" s="12">
        <v>52.8</v>
      </c>
      <c r="L42" s="12">
        <v>52.8</v>
      </c>
      <c r="M42" s="8"/>
      <c r="N42" s="8"/>
    </row>
    <row r="43" spans="1:14" s="7" customFormat="1" ht="48" customHeight="1" x14ac:dyDescent="0.3">
      <c r="A43" s="38"/>
      <c r="B43" s="34" t="s">
        <v>80</v>
      </c>
      <c r="C43" s="69"/>
      <c r="D43" s="69"/>
      <c r="E43" s="39" t="s">
        <v>9</v>
      </c>
      <c r="F43" s="12">
        <f t="shared" si="8"/>
        <v>3000</v>
      </c>
      <c r="G43" s="13"/>
      <c r="H43" s="12"/>
      <c r="I43" s="12"/>
      <c r="J43" s="12">
        <v>1000</v>
      </c>
      <c r="K43" s="12">
        <v>1000</v>
      </c>
      <c r="L43" s="12">
        <v>1000</v>
      </c>
      <c r="M43" s="8"/>
      <c r="N43" s="8"/>
    </row>
    <row r="44" spans="1:14" s="7" customFormat="1" ht="84.6" customHeight="1" x14ac:dyDescent="0.3">
      <c r="A44" s="38"/>
      <c r="B44" s="61" t="s">
        <v>88</v>
      </c>
      <c r="C44" s="69"/>
      <c r="D44" s="69"/>
      <c r="E44" s="39" t="s">
        <v>9</v>
      </c>
      <c r="F44" s="12">
        <f t="shared" si="8"/>
        <v>1500</v>
      </c>
      <c r="G44" s="13"/>
      <c r="H44" s="12"/>
      <c r="I44" s="12"/>
      <c r="J44" s="12">
        <v>1200</v>
      </c>
      <c r="K44" s="12">
        <v>300</v>
      </c>
      <c r="L44" s="12">
        <v>0</v>
      </c>
      <c r="M44" s="8"/>
      <c r="N44" s="8"/>
    </row>
    <row r="45" spans="1:14" s="7" customFormat="1" ht="57.6" customHeight="1" x14ac:dyDescent="0.3">
      <c r="A45" s="38"/>
      <c r="B45" s="62"/>
      <c r="C45" s="69"/>
      <c r="D45" s="69"/>
      <c r="E45" s="39" t="s">
        <v>11</v>
      </c>
      <c r="F45" s="12">
        <f t="shared" si="8"/>
        <v>450</v>
      </c>
      <c r="G45" s="13"/>
      <c r="H45" s="12"/>
      <c r="I45" s="12"/>
      <c r="J45" s="12">
        <v>450</v>
      </c>
      <c r="K45" s="12">
        <v>0</v>
      </c>
      <c r="L45" s="12">
        <v>0</v>
      </c>
      <c r="M45" s="8"/>
      <c r="N45" s="8"/>
    </row>
    <row r="46" spans="1:14" s="7" customFormat="1" ht="48.6" customHeight="1" x14ac:dyDescent="0.3">
      <c r="A46" s="38"/>
      <c r="B46" s="34" t="s">
        <v>14</v>
      </c>
      <c r="C46" s="69"/>
      <c r="D46" s="69"/>
      <c r="E46" s="39" t="s">
        <v>9</v>
      </c>
      <c r="F46" s="12">
        <f t="shared" si="8"/>
        <v>3489.6000000000004</v>
      </c>
      <c r="G46" s="13"/>
      <c r="H46" s="12"/>
      <c r="I46" s="12"/>
      <c r="J46" s="12">
        <v>1163.2</v>
      </c>
      <c r="K46" s="12">
        <v>1163.2</v>
      </c>
      <c r="L46" s="12">
        <v>1163.2</v>
      </c>
      <c r="M46" s="8"/>
      <c r="N46" s="8"/>
    </row>
    <row r="47" spans="1:14" s="7" customFormat="1" ht="114.6" customHeight="1" x14ac:dyDescent="0.3">
      <c r="A47" s="38"/>
      <c r="B47" s="61" t="s">
        <v>89</v>
      </c>
      <c r="C47" s="69"/>
      <c r="D47" s="69"/>
      <c r="E47" s="39" t="s">
        <v>9</v>
      </c>
      <c r="F47" s="12">
        <f t="shared" si="8"/>
        <v>816</v>
      </c>
      <c r="G47" s="13"/>
      <c r="H47" s="12"/>
      <c r="I47" s="12"/>
      <c r="J47" s="12">
        <v>272</v>
      </c>
      <c r="K47" s="12">
        <v>272</v>
      </c>
      <c r="L47" s="12">
        <v>272</v>
      </c>
      <c r="M47" s="8"/>
      <c r="N47" s="8"/>
    </row>
    <row r="48" spans="1:14" s="7" customFormat="1" ht="100.2" customHeight="1" x14ac:dyDescent="0.3">
      <c r="A48" s="38"/>
      <c r="B48" s="62"/>
      <c r="C48" s="69"/>
      <c r="D48" s="69"/>
      <c r="E48" s="39" t="s">
        <v>11</v>
      </c>
      <c r="F48" s="12">
        <f t="shared" si="8"/>
        <v>756</v>
      </c>
      <c r="G48" s="13"/>
      <c r="H48" s="12"/>
      <c r="I48" s="12"/>
      <c r="J48" s="12">
        <v>252</v>
      </c>
      <c r="K48" s="12">
        <v>252</v>
      </c>
      <c r="L48" s="12">
        <v>252</v>
      </c>
      <c r="M48" s="8"/>
      <c r="N48" s="8"/>
    </row>
    <row r="49" spans="1:15" s="7" customFormat="1" ht="48.6" customHeight="1" x14ac:dyDescent="0.3">
      <c r="A49" s="38"/>
      <c r="B49" s="61" t="s">
        <v>75</v>
      </c>
      <c r="C49" s="69"/>
      <c r="D49" s="69"/>
      <c r="E49" s="39" t="s">
        <v>9</v>
      </c>
      <c r="F49" s="12">
        <f t="shared" si="8"/>
        <v>120</v>
      </c>
      <c r="G49" s="13"/>
      <c r="H49" s="12"/>
      <c r="I49" s="12"/>
      <c r="J49" s="12">
        <v>40</v>
      </c>
      <c r="K49" s="12">
        <v>40</v>
      </c>
      <c r="L49" s="12">
        <v>40</v>
      </c>
      <c r="M49" s="8"/>
      <c r="N49" s="8"/>
    </row>
    <row r="50" spans="1:15" s="7" customFormat="1" ht="40.799999999999997" customHeight="1" x14ac:dyDescent="0.3">
      <c r="A50" s="38"/>
      <c r="B50" s="62"/>
      <c r="C50" s="69"/>
      <c r="D50" s="69"/>
      <c r="E50" s="39" t="s">
        <v>11</v>
      </c>
      <c r="F50" s="12">
        <f t="shared" si="8"/>
        <v>108</v>
      </c>
      <c r="G50" s="13"/>
      <c r="H50" s="12"/>
      <c r="I50" s="12"/>
      <c r="J50" s="12">
        <v>36</v>
      </c>
      <c r="K50" s="12">
        <v>36</v>
      </c>
      <c r="L50" s="12">
        <v>36</v>
      </c>
      <c r="M50" s="8"/>
      <c r="N50" s="8"/>
    </row>
    <row r="51" spans="1:15" s="7" customFormat="1" ht="49.2" customHeight="1" x14ac:dyDescent="0.3">
      <c r="A51" s="43">
        <v>3</v>
      </c>
      <c r="B51" s="60" t="s">
        <v>48</v>
      </c>
      <c r="C51" s="60"/>
      <c r="D51" s="60"/>
      <c r="E51" s="60"/>
      <c r="F51" s="10">
        <f>SUM(G51:L51)</f>
        <v>388.38499999999993</v>
      </c>
      <c r="G51" s="10">
        <f>SUM(G52)</f>
        <v>51.420999999999999</v>
      </c>
      <c r="H51" s="10">
        <f t="shared" ref="H51:L51" si="9">SUM(H52)</f>
        <v>111.664</v>
      </c>
      <c r="I51" s="10">
        <f t="shared" si="9"/>
        <v>80.099999999999994</v>
      </c>
      <c r="J51" s="10">
        <f t="shared" si="9"/>
        <v>48.4</v>
      </c>
      <c r="K51" s="10">
        <f t="shared" si="9"/>
        <v>48.4</v>
      </c>
      <c r="L51" s="10">
        <f t="shared" si="9"/>
        <v>48.4</v>
      </c>
      <c r="M51" s="8"/>
      <c r="N51" s="8"/>
    </row>
    <row r="52" spans="1:15" s="7" customFormat="1" ht="47.25" customHeight="1" x14ac:dyDescent="0.3">
      <c r="A52" s="44"/>
      <c r="B52" s="45" t="s">
        <v>54</v>
      </c>
      <c r="C52" s="46"/>
      <c r="D52" s="47"/>
      <c r="E52" s="39" t="s">
        <v>9</v>
      </c>
      <c r="F52" s="11">
        <f>SUM(G52:L52)</f>
        <v>388.38499999999993</v>
      </c>
      <c r="G52" s="11">
        <f t="shared" ref="G52:L52" si="10">SUM(G53:G53)</f>
        <v>51.420999999999999</v>
      </c>
      <c r="H52" s="11">
        <f t="shared" si="10"/>
        <v>111.664</v>
      </c>
      <c r="I52" s="11">
        <f t="shared" si="10"/>
        <v>80.099999999999994</v>
      </c>
      <c r="J52" s="11">
        <f t="shared" si="10"/>
        <v>48.4</v>
      </c>
      <c r="K52" s="11">
        <f t="shared" si="10"/>
        <v>48.4</v>
      </c>
      <c r="L52" s="11">
        <f t="shared" si="10"/>
        <v>48.4</v>
      </c>
      <c r="M52" s="8"/>
      <c r="N52" s="8"/>
    </row>
    <row r="53" spans="1:15" s="7" customFormat="1" ht="234.6" customHeight="1" x14ac:dyDescent="0.3">
      <c r="A53" s="31" t="s">
        <v>31</v>
      </c>
      <c r="B53" s="33" t="s">
        <v>90</v>
      </c>
      <c r="C53" s="35" t="s">
        <v>71</v>
      </c>
      <c r="D53" s="35" t="s">
        <v>97</v>
      </c>
      <c r="E53" s="39" t="s">
        <v>9</v>
      </c>
      <c r="F53" s="12">
        <f t="shared" ref="F53" si="11">SUM(G53:I53)</f>
        <v>243.185</v>
      </c>
      <c r="G53" s="13">
        <v>51.420999999999999</v>
      </c>
      <c r="H53" s="13">
        <v>111.664</v>
      </c>
      <c r="I53" s="13">
        <v>80.099999999999994</v>
      </c>
      <c r="J53" s="13">
        <v>48.4</v>
      </c>
      <c r="K53" s="13">
        <v>48.4</v>
      </c>
      <c r="L53" s="13">
        <v>48.4</v>
      </c>
      <c r="M53" s="8"/>
      <c r="N53" s="8"/>
    </row>
    <row r="54" spans="1:15" s="7" customFormat="1" ht="63" customHeight="1" x14ac:dyDescent="0.3">
      <c r="A54" s="43">
        <v>4</v>
      </c>
      <c r="B54" s="60" t="s">
        <v>56</v>
      </c>
      <c r="C54" s="60"/>
      <c r="D54" s="60"/>
      <c r="E54" s="60"/>
      <c r="F54" s="10">
        <f>SUM(G54:L54)</f>
        <v>44131.176000000007</v>
      </c>
      <c r="G54" s="10">
        <f>SUM(G55:G58)</f>
        <v>17471.362000000001</v>
      </c>
      <c r="H54" s="10">
        <f>SUM(H55:H58)</f>
        <v>20158.032999999999</v>
      </c>
      <c r="I54" s="10">
        <f t="shared" ref="I54:L54" si="12">SUM(I55:I58)</f>
        <v>6261.7809999999999</v>
      </c>
      <c r="J54" s="10">
        <f t="shared" si="12"/>
        <v>80</v>
      </c>
      <c r="K54" s="10">
        <f t="shared" si="12"/>
        <v>80</v>
      </c>
      <c r="L54" s="10">
        <f t="shared" si="12"/>
        <v>80</v>
      </c>
      <c r="M54" s="8"/>
      <c r="N54" s="8"/>
    </row>
    <row r="55" spans="1:15" s="7" customFormat="1" ht="48" customHeight="1" x14ac:dyDescent="0.3">
      <c r="A55" s="48"/>
      <c r="B55" s="49" t="s">
        <v>54</v>
      </c>
      <c r="C55" s="50"/>
      <c r="D55" s="51"/>
      <c r="E55" s="39" t="s">
        <v>9</v>
      </c>
      <c r="F55" s="11">
        <f>SUM(G55:L55)</f>
        <v>8850.8849999999984</v>
      </c>
      <c r="G55" s="11">
        <f t="shared" ref="G55:L55" si="13">SUM(G59,G61,G64,G68,G70,G73,G78,G66)</f>
        <v>5383.4009999999998</v>
      </c>
      <c r="H55" s="11">
        <f t="shared" si="13"/>
        <v>1460.1229999999998</v>
      </c>
      <c r="I55" s="11">
        <f t="shared" si="13"/>
        <v>1767.3609999999999</v>
      </c>
      <c r="J55" s="11">
        <f t="shared" si="13"/>
        <v>80</v>
      </c>
      <c r="K55" s="11">
        <f t="shared" si="13"/>
        <v>80</v>
      </c>
      <c r="L55" s="11">
        <f t="shared" si="13"/>
        <v>80</v>
      </c>
      <c r="M55" s="8"/>
      <c r="N55" s="8"/>
    </row>
    <row r="56" spans="1:15" s="7" customFormat="1" ht="34.200000000000003" customHeight="1" x14ac:dyDescent="0.3">
      <c r="A56" s="48"/>
      <c r="B56" s="52"/>
      <c r="C56" s="53"/>
      <c r="D56" s="54"/>
      <c r="E56" s="39" t="s">
        <v>11</v>
      </c>
      <c r="F56" s="11">
        <f t="shared" ref="F56" si="14">SUM(G56:L56)</f>
        <v>5964.7579999999998</v>
      </c>
      <c r="G56" s="11">
        <f>SUM(G60,G62,G65,G69,G79,G76,G67)</f>
        <v>3407.3960000000002</v>
      </c>
      <c r="H56" s="11">
        <f>SUM(H60,H62,H65,H69,H79,H76,H67)</f>
        <v>2293.3620000000001</v>
      </c>
      <c r="I56" s="11">
        <f t="shared" ref="I56:L56" si="15">SUM(I60,I62,I65,I69,I79,I76,I67)</f>
        <v>264</v>
      </c>
      <c r="J56" s="11">
        <f t="shared" si="15"/>
        <v>0</v>
      </c>
      <c r="K56" s="11">
        <f t="shared" si="15"/>
        <v>0</v>
      </c>
      <c r="L56" s="11">
        <f t="shared" si="15"/>
        <v>0</v>
      </c>
      <c r="M56" s="8"/>
      <c r="N56" s="8"/>
    </row>
    <row r="57" spans="1:15" s="7" customFormat="1" ht="28.8" customHeight="1" x14ac:dyDescent="0.3">
      <c r="A57" s="48"/>
      <c r="B57" s="52"/>
      <c r="C57" s="53"/>
      <c r="D57" s="54"/>
      <c r="E57" s="39" t="s">
        <v>13</v>
      </c>
      <c r="F57" s="11">
        <f>SUM(+F71+F74+F77+F80+F82)</f>
        <v>19384.5978</v>
      </c>
      <c r="G57" s="11">
        <f>SUM(G71+G74+G77+G80+G82)</f>
        <v>2710.0329999999999</v>
      </c>
      <c r="H57" s="11">
        <f t="shared" ref="H57:L57" si="16">SUM(H71+H74+H77+H80+H82)</f>
        <v>16404.547999999999</v>
      </c>
      <c r="I57" s="11">
        <f t="shared" si="16"/>
        <v>270.01679999999999</v>
      </c>
      <c r="J57" s="11">
        <f t="shared" si="16"/>
        <v>0</v>
      </c>
      <c r="K57" s="11">
        <f t="shared" si="16"/>
        <v>0</v>
      </c>
      <c r="L57" s="11">
        <f t="shared" si="16"/>
        <v>0</v>
      </c>
      <c r="M57" s="8"/>
      <c r="N57" s="8"/>
    </row>
    <row r="58" spans="1:15" s="7" customFormat="1" ht="33" customHeight="1" x14ac:dyDescent="0.3">
      <c r="A58" s="44"/>
      <c r="B58" s="55"/>
      <c r="C58" s="56"/>
      <c r="D58" s="57"/>
      <c r="E58" s="39" t="s">
        <v>20</v>
      </c>
      <c r="F58" s="11">
        <f>SUM(F63+F72+F75+F81)</f>
        <v>9930.9351999999999</v>
      </c>
      <c r="G58" s="11">
        <f t="shared" ref="G58:L58" si="17">SUM(+G63+G72+G75+G81)</f>
        <v>5970.5320000000002</v>
      </c>
      <c r="H58" s="11">
        <f t="shared" si="17"/>
        <v>0</v>
      </c>
      <c r="I58" s="11">
        <f t="shared" si="17"/>
        <v>3960.4032000000002</v>
      </c>
      <c r="J58" s="11">
        <f t="shared" si="17"/>
        <v>0</v>
      </c>
      <c r="K58" s="11">
        <f t="shared" si="17"/>
        <v>0</v>
      </c>
      <c r="L58" s="11">
        <f t="shared" si="17"/>
        <v>0</v>
      </c>
      <c r="M58" s="8"/>
      <c r="N58" s="8"/>
    </row>
    <row r="59" spans="1:15" s="7" customFormat="1" ht="74.400000000000006" customHeight="1" x14ac:dyDescent="0.3">
      <c r="A59" s="58" t="s">
        <v>32</v>
      </c>
      <c r="B59" s="61" t="s">
        <v>33</v>
      </c>
      <c r="C59" s="63" t="s">
        <v>71</v>
      </c>
      <c r="D59" s="63" t="s">
        <v>12</v>
      </c>
      <c r="E59" s="39" t="s">
        <v>9</v>
      </c>
      <c r="F59" s="12">
        <f>SUM(G59:L59)</f>
        <v>212.89</v>
      </c>
      <c r="G59" s="13">
        <v>138.72999999999999</v>
      </c>
      <c r="H59" s="12">
        <v>44.16</v>
      </c>
      <c r="I59" s="14">
        <v>30</v>
      </c>
      <c r="J59" s="16"/>
      <c r="K59" s="16"/>
      <c r="L59" s="16"/>
      <c r="M59" s="8"/>
      <c r="N59" s="17"/>
      <c r="O59" s="18"/>
    </row>
    <row r="60" spans="1:15" s="7" customFormat="1" ht="62.4" customHeight="1" x14ac:dyDescent="0.3">
      <c r="A60" s="71"/>
      <c r="B60" s="70"/>
      <c r="C60" s="69"/>
      <c r="D60" s="69"/>
      <c r="E60" s="39" t="s">
        <v>11</v>
      </c>
      <c r="F60" s="12">
        <f t="shared" ref="F60:F82" si="18">SUM(G60:L60)</f>
        <v>117.63</v>
      </c>
      <c r="G60" s="13">
        <v>0</v>
      </c>
      <c r="H60" s="12">
        <v>117.63</v>
      </c>
      <c r="I60" s="14">
        <v>0</v>
      </c>
      <c r="J60" s="16"/>
      <c r="K60" s="16"/>
      <c r="L60" s="16"/>
      <c r="M60" s="8"/>
      <c r="N60" s="17"/>
      <c r="O60" s="18"/>
    </row>
    <row r="61" spans="1:15" s="7" customFormat="1" ht="48" customHeight="1" x14ac:dyDescent="0.3">
      <c r="A61" s="58" t="s">
        <v>34</v>
      </c>
      <c r="B61" s="61" t="s">
        <v>88</v>
      </c>
      <c r="C61" s="63" t="s">
        <v>71</v>
      </c>
      <c r="D61" s="63" t="s">
        <v>12</v>
      </c>
      <c r="E61" s="39" t="s">
        <v>9</v>
      </c>
      <c r="F61" s="12">
        <f t="shared" si="18"/>
        <v>806.572</v>
      </c>
      <c r="G61" s="13">
        <v>562.10199999999998</v>
      </c>
      <c r="H61" s="13">
        <v>125.49</v>
      </c>
      <c r="I61" s="13">
        <v>118.98</v>
      </c>
      <c r="J61" s="13"/>
      <c r="K61" s="13"/>
      <c r="L61" s="13"/>
      <c r="M61" s="8"/>
      <c r="N61" s="8"/>
    </row>
    <row r="62" spans="1:15" s="7" customFormat="1" ht="30" customHeight="1" x14ac:dyDescent="0.3">
      <c r="A62" s="71"/>
      <c r="B62" s="70"/>
      <c r="C62" s="69"/>
      <c r="D62" s="69"/>
      <c r="E62" s="39" t="s">
        <v>11</v>
      </c>
      <c r="F62" s="12">
        <f t="shared" si="18"/>
        <v>3795.2420000000002</v>
      </c>
      <c r="G62" s="13">
        <v>2682.6750000000002</v>
      </c>
      <c r="H62" s="13">
        <v>1112.567</v>
      </c>
      <c r="I62" s="13">
        <v>0</v>
      </c>
      <c r="J62" s="13"/>
      <c r="K62" s="13"/>
      <c r="L62" s="13"/>
      <c r="M62" s="8"/>
      <c r="N62" s="8"/>
    </row>
    <row r="63" spans="1:15" s="7" customFormat="1" ht="63" customHeight="1" x14ac:dyDescent="0.3">
      <c r="A63" s="59"/>
      <c r="B63" s="62"/>
      <c r="C63" s="64"/>
      <c r="D63" s="64"/>
      <c r="E63" s="39" t="s">
        <v>20</v>
      </c>
      <c r="F63" s="12">
        <f t="shared" si="18"/>
        <v>172.23400000000001</v>
      </c>
      <c r="G63" s="13">
        <v>172.23400000000001</v>
      </c>
      <c r="H63" s="12">
        <v>0</v>
      </c>
      <c r="I63" s="12">
        <v>0</v>
      </c>
      <c r="J63" s="12"/>
      <c r="K63" s="12"/>
      <c r="L63" s="12"/>
      <c r="M63" s="8"/>
      <c r="N63" s="8"/>
    </row>
    <row r="64" spans="1:15" s="7" customFormat="1" ht="121.8" customHeight="1" x14ac:dyDescent="0.3">
      <c r="A64" s="58" t="s">
        <v>35</v>
      </c>
      <c r="B64" s="61" t="s">
        <v>89</v>
      </c>
      <c r="C64" s="63" t="s">
        <v>71</v>
      </c>
      <c r="D64" s="63" t="s">
        <v>12</v>
      </c>
      <c r="E64" s="39" t="s">
        <v>9</v>
      </c>
      <c r="F64" s="12">
        <f t="shared" si="18"/>
        <v>1633.693</v>
      </c>
      <c r="G64" s="13">
        <v>760.96299999999997</v>
      </c>
      <c r="H64" s="13">
        <v>407.73</v>
      </c>
      <c r="I64" s="13">
        <v>255</v>
      </c>
      <c r="J64" s="13">
        <v>70</v>
      </c>
      <c r="K64" s="13">
        <v>70</v>
      </c>
      <c r="L64" s="13">
        <v>70</v>
      </c>
      <c r="M64" s="8"/>
      <c r="N64" s="8"/>
    </row>
    <row r="65" spans="1:14" s="7" customFormat="1" ht="99.6" customHeight="1" x14ac:dyDescent="0.3">
      <c r="A65" s="71"/>
      <c r="B65" s="70"/>
      <c r="C65" s="69"/>
      <c r="D65" s="69"/>
      <c r="E65" s="39" t="s">
        <v>11</v>
      </c>
      <c r="F65" s="12">
        <f>SUM(G65:L65)</f>
        <v>1024.9349999999999</v>
      </c>
      <c r="G65" s="13">
        <v>685.78099999999995</v>
      </c>
      <c r="H65" s="13">
        <v>111.154</v>
      </c>
      <c r="I65" s="13">
        <v>228</v>
      </c>
      <c r="J65" s="13"/>
      <c r="K65" s="13"/>
      <c r="L65" s="13"/>
      <c r="M65" s="8"/>
      <c r="N65" s="8"/>
    </row>
    <row r="66" spans="1:14" s="7" customFormat="1" ht="74.400000000000006" customHeight="1" x14ac:dyDescent="0.3">
      <c r="A66" s="58" t="s">
        <v>36</v>
      </c>
      <c r="B66" s="61" t="s">
        <v>75</v>
      </c>
      <c r="C66" s="63" t="s">
        <v>71</v>
      </c>
      <c r="D66" s="63" t="s">
        <v>12</v>
      </c>
      <c r="E66" s="39" t="s">
        <v>9</v>
      </c>
      <c r="F66" s="12">
        <f t="shared" ref="F66:F67" si="19">SUM(G66:L66)</f>
        <v>192.096</v>
      </c>
      <c r="G66" s="13">
        <v>88.41</v>
      </c>
      <c r="H66" s="13">
        <v>23.686</v>
      </c>
      <c r="I66" s="13">
        <v>50</v>
      </c>
      <c r="J66" s="13">
        <v>10</v>
      </c>
      <c r="K66" s="13">
        <v>10</v>
      </c>
      <c r="L66" s="13">
        <v>10</v>
      </c>
      <c r="M66" s="8"/>
      <c r="N66" s="8"/>
    </row>
    <row r="67" spans="1:14" s="7" customFormat="1" ht="66.599999999999994" customHeight="1" x14ac:dyDescent="0.3">
      <c r="A67" s="59"/>
      <c r="B67" s="62"/>
      <c r="C67" s="64"/>
      <c r="D67" s="64"/>
      <c r="E67" s="39" t="s">
        <v>11</v>
      </c>
      <c r="F67" s="12">
        <f t="shared" si="19"/>
        <v>80.17</v>
      </c>
      <c r="G67" s="13">
        <v>38.94</v>
      </c>
      <c r="H67" s="13">
        <v>5.23</v>
      </c>
      <c r="I67" s="13">
        <v>36</v>
      </c>
      <c r="J67" s="13"/>
      <c r="K67" s="13"/>
      <c r="L67" s="13"/>
      <c r="M67" s="8"/>
      <c r="N67" s="8"/>
    </row>
    <row r="68" spans="1:14" s="7" customFormat="1" ht="79.8" customHeight="1" x14ac:dyDescent="0.3">
      <c r="A68" s="58" t="s">
        <v>37</v>
      </c>
      <c r="B68" s="61" t="s">
        <v>14</v>
      </c>
      <c r="C68" s="63" t="s">
        <v>71</v>
      </c>
      <c r="D68" s="63" t="s">
        <v>12</v>
      </c>
      <c r="E68" s="39" t="s">
        <v>9</v>
      </c>
      <c r="F68" s="12">
        <f t="shared" si="18"/>
        <v>3123.71</v>
      </c>
      <c r="G68" s="13">
        <v>1409.653</v>
      </c>
      <c r="H68" s="13">
        <v>859.05700000000002</v>
      </c>
      <c r="I68" s="13">
        <v>855</v>
      </c>
      <c r="J68" s="13"/>
      <c r="K68" s="13"/>
      <c r="L68" s="13"/>
      <c r="M68" s="8"/>
      <c r="N68" s="8"/>
    </row>
    <row r="69" spans="1:14" s="7" customFormat="1" ht="60" customHeight="1" x14ac:dyDescent="0.3">
      <c r="A69" s="59"/>
      <c r="B69" s="62"/>
      <c r="C69" s="64"/>
      <c r="D69" s="64"/>
      <c r="E69" s="39" t="s">
        <v>11</v>
      </c>
      <c r="F69" s="12">
        <f t="shared" si="18"/>
        <v>0</v>
      </c>
      <c r="G69" s="13">
        <v>0</v>
      </c>
      <c r="H69" s="12">
        <v>0</v>
      </c>
      <c r="I69" s="12">
        <v>0</v>
      </c>
      <c r="J69" s="12"/>
      <c r="K69" s="12"/>
      <c r="L69" s="12"/>
      <c r="M69" s="8"/>
      <c r="N69" s="8"/>
    </row>
    <row r="70" spans="1:14" s="7" customFormat="1" ht="167.4" customHeight="1" x14ac:dyDescent="0.3">
      <c r="A70" s="58" t="s">
        <v>38</v>
      </c>
      <c r="B70" s="61" t="s">
        <v>82</v>
      </c>
      <c r="C70" s="63" t="s">
        <v>71</v>
      </c>
      <c r="D70" s="63" t="s">
        <v>92</v>
      </c>
      <c r="E70" s="39" t="s">
        <v>9</v>
      </c>
      <c r="F70" s="12">
        <f t="shared" si="18"/>
        <v>2423.5430000000001</v>
      </c>
      <c r="G70" s="13">
        <v>2423.5430000000001</v>
      </c>
      <c r="H70" s="12">
        <v>0</v>
      </c>
      <c r="I70" s="12">
        <v>0</v>
      </c>
      <c r="J70" s="12"/>
      <c r="K70" s="12"/>
      <c r="L70" s="12"/>
      <c r="M70" s="8"/>
      <c r="N70" s="8"/>
    </row>
    <row r="71" spans="1:14" s="7" customFormat="1" ht="138.6" customHeight="1" x14ac:dyDescent="0.3">
      <c r="A71" s="71"/>
      <c r="B71" s="70"/>
      <c r="C71" s="69"/>
      <c r="D71" s="69"/>
      <c r="E71" s="39" t="s">
        <v>13</v>
      </c>
      <c r="F71" s="12">
        <f t="shared" ref="F71" si="20">SUM(G71:L71)</f>
        <v>2605.0329999999999</v>
      </c>
      <c r="G71" s="13">
        <v>2605.0329999999999</v>
      </c>
      <c r="H71" s="12">
        <v>0</v>
      </c>
      <c r="I71" s="12">
        <v>0</v>
      </c>
      <c r="J71" s="12"/>
      <c r="K71" s="12"/>
      <c r="L71" s="12"/>
      <c r="M71" s="8"/>
      <c r="N71" s="8"/>
    </row>
    <row r="72" spans="1:14" s="7" customFormat="1" ht="92.4" customHeight="1" x14ac:dyDescent="0.3">
      <c r="A72" s="59"/>
      <c r="B72" s="62"/>
      <c r="C72" s="64"/>
      <c r="D72" s="64"/>
      <c r="E72" s="39" t="s">
        <v>20</v>
      </c>
      <c r="F72" s="12">
        <f t="shared" si="18"/>
        <v>5798.2979999999998</v>
      </c>
      <c r="G72" s="13">
        <v>5798.2979999999998</v>
      </c>
      <c r="H72" s="12">
        <v>0</v>
      </c>
      <c r="I72" s="12">
        <v>0</v>
      </c>
      <c r="J72" s="12"/>
      <c r="K72" s="12"/>
      <c r="L72" s="12"/>
      <c r="M72" s="8"/>
      <c r="N72" s="8"/>
    </row>
    <row r="73" spans="1:14" s="7" customFormat="1" ht="104.4" customHeight="1" x14ac:dyDescent="0.3">
      <c r="A73" s="58" t="s">
        <v>39</v>
      </c>
      <c r="B73" s="61" t="s">
        <v>83</v>
      </c>
      <c r="C73" s="63" t="s">
        <v>71</v>
      </c>
      <c r="D73" s="63" t="s">
        <v>92</v>
      </c>
      <c r="E73" s="39" t="s">
        <v>9</v>
      </c>
      <c r="F73" s="12">
        <f t="shared" si="18"/>
        <v>458.38099999999997</v>
      </c>
      <c r="G73" s="13">
        <v>0</v>
      </c>
      <c r="H73" s="12">
        <v>0</v>
      </c>
      <c r="I73" s="12">
        <v>458.38099999999997</v>
      </c>
      <c r="J73" s="12"/>
      <c r="K73" s="12"/>
      <c r="L73" s="12"/>
      <c r="M73" s="8"/>
      <c r="N73" s="8"/>
    </row>
    <row r="74" spans="1:14" s="7" customFormat="1" ht="77.400000000000006" customHeight="1" x14ac:dyDescent="0.3">
      <c r="A74" s="71"/>
      <c r="B74" s="70"/>
      <c r="C74" s="69"/>
      <c r="D74" s="69"/>
      <c r="E74" s="39" t="s">
        <v>13</v>
      </c>
      <c r="F74" s="12">
        <f t="shared" si="18"/>
        <v>165.01679999999999</v>
      </c>
      <c r="G74" s="13">
        <v>0</v>
      </c>
      <c r="H74" s="12">
        <v>0</v>
      </c>
      <c r="I74" s="12">
        <v>165.01679999999999</v>
      </c>
      <c r="J74" s="12"/>
      <c r="K74" s="12"/>
      <c r="L74" s="12"/>
      <c r="M74" s="8"/>
      <c r="N74" s="8"/>
    </row>
    <row r="75" spans="1:14" s="7" customFormat="1" ht="64.2" customHeight="1" x14ac:dyDescent="0.3">
      <c r="A75" s="59"/>
      <c r="B75" s="62"/>
      <c r="C75" s="64"/>
      <c r="D75" s="64"/>
      <c r="E75" s="39" t="s">
        <v>20</v>
      </c>
      <c r="F75" s="12">
        <f t="shared" si="18"/>
        <v>3960.4032000000002</v>
      </c>
      <c r="G75" s="13">
        <v>0</v>
      </c>
      <c r="H75" s="12">
        <v>0</v>
      </c>
      <c r="I75" s="12">
        <v>3960.4032000000002</v>
      </c>
      <c r="J75" s="12"/>
      <c r="K75" s="12"/>
      <c r="L75" s="12"/>
      <c r="M75" s="8"/>
      <c r="N75" s="8"/>
    </row>
    <row r="76" spans="1:14" s="7" customFormat="1" ht="148.19999999999999" customHeight="1" x14ac:dyDescent="0.3">
      <c r="A76" s="58" t="s">
        <v>40</v>
      </c>
      <c r="B76" s="61" t="s">
        <v>65</v>
      </c>
      <c r="C76" s="63" t="s">
        <v>71</v>
      </c>
      <c r="D76" s="63" t="s">
        <v>12</v>
      </c>
      <c r="E76" s="39" t="s">
        <v>11</v>
      </c>
      <c r="F76" s="12">
        <f t="shared" si="18"/>
        <v>946.78099999999995</v>
      </c>
      <c r="G76" s="13">
        <v>0</v>
      </c>
      <c r="H76" s="12">
        <v>946.78099999999995</v>
      </c>
      <c r="I76" s="12">
        <v>0</v>
      </c>
      <c r="J76" s="12"/>
      <c r="K76" s="12"/>
      <c r="L76" s="12"/>
      <c r="M76" s="8"/>
      <c r="N76" s="8"/>
    </row>
    <row r="77" spans="1:14" s="7" customFormat="1" ht="189.6" customHeight="1" x14ac:dyDescent="0.3">
      <c r="A77" s="59"/>
      <c r="B77" s="62"/>
      <c r="C77" s="64"/>
      <c r="D77" s="64"/>
      <c r="E77" s="39" t="s">
        <v>13</v>
      </c>
      <c r="F77" s="12">
        <f t="shared" si="18"/>
        <v>16404.547999999999</v>
      </c>
      <c r="G77" s="13">
        <v>0</v>
      </c>
      <c r="H77" s="12">
        <v>16404.547999999999</v>
      </c>
      <c r="I77" s="12">
        <v>0</v>
      </c>
      <c r="J77" s="12"/>
      <c r="K77" s="12"/>
      <c r="L77" s="12"/>
      <c r="M77" s="8"/>
      <c r="N77" s="8"/>
    </row>
    <row r="78" spans="1:14" s="7" customFormat="1" ht="46.5" customHeight="1" x14ac:dyDescent="0.3">
      <c r="A78" s="78" t="s">
        <v>51</v>
      </c>
      <c r="B78" s="61" t="s">
        <v>64</v>
      </c>
      <c r="C78" s="94" t="s">
        <v>71</v>
      </c>
      <c r="D78" s="63" t="s">
        <v>12</v>
      </c>
      <c r="E78" s="39" t="s">
        <v>9</v>
      </c>
      <c r="F78" s="12">
        <f t="shared" si="18"/>
        <v>0</v>
      </c>
      <c r="G78" s="13">
        <v>0</v>
      </c>
      <c r="H78" s="12">
        <v>0</v>
      </c>
      <c r="I78" s="12">
        <v>0</v>
      </c>
      <c r="J78" s="12"/>
      <c r="K78" s="12"/>
      <c r="L78" s="12"/>
      <c r="M78" s="8"/>
      <c r="N78" s="8"/>
    </row>
    <row r="79" spans="1:14" s="7" customFormat="1" ht="30" customHeight="1" x14ac:dyDescent="0.3">
      <c r="A79" s="78"/>
      <c r="B79" s="70"/>
      <c r="C79" s="94"/>
      <c r="D79" s="69"/>
      <c r="E79" s="39" t="s">
        <v>11</v>
      </c>
      <c r="F79" s="12">
        <f t="shared" si="18"/>
        <v>0</v>
      </c>
      <c r="G79" s="13">
        <v>0</v>
      </c>
      <c r="H79" s="12">
        <v>0</v>
      </c>
      <c r="I79" s="12">
        <v>0</v>
      </c>
      <c r="J79" s="12"/>
      <c r="K79" s="12"/>
      <c r="L79" s="12"/>
      <c r="M79" s="8"/>
      <c r="N79" s="8"/>
    </row>
    <row r="80" spans="1:14" s="7" customFormat="1" ht="33.75" customHeight="1" x14ac:dyDescent="0.3">
      <c r="A80" s="78"/>
      <c r="B80" s="70"/>
      <c r="C80" s="94"/>
      <c r="D80" s="69"/>
      <c r="E80" s="39" t="s">
        <v>13</v>
      </c>
      <c r="F80" s="12">
        <f t="shared" si="18"/>
        <v>0</v>
      </c>
      <c r="G80" s="13">
        <v>0</v>
      </c>
      <c r="H80" s="12">
        <v>0</v>
      </c>
      <c r="I80" s="12">
        <v>0</v>
      </c>
      <c r="J80" s="12"/>
      <c r="K80" s="12"/>
      <c r="L80" s="12"/>
      <c r="M80" s="8"/>
      <c r="N80" s="8"/>
    </row>
    <row r="81" spans="1:14" s="7" customFormat="1" ht="37.799999999999997" customHeight="1" x14ac:dyDescent="0.3">
      <c r="A81" s="78"/>
      <c r="B81" s="62"/>
      <c r="C81" s="94"/>
      <c r="D81" s="64"/>
      <c r="E81" s="39" t="s">
        <v>20</v>
      </c>
      <c r="F81" s="12">
        <f t="shared" si="18"/>
        <v>0</v>
      </c>
      <c r="G81" s="13">
        <v>0</v>
      </c>
      <c r="H81" s="12">
        <v>0</v>
      </c>
      <c r="I81" s="12">
        <v>0</v>
      </c>
      <c r="J81" s="12"/>
      <c r="K81" s="12"/>
      <c r="L81" s="12"/>
      <c r="M81" s="8"/>
      <c r="N81" s="8"/>
    </row>
    <row r="82" spans="1:14" s="7" customFormat="1" ht="139.19999999999999" customHeight="1" x14ac:dyDescent="0.3">
      <c r="A82" s="31" t="s">
        <v>84</v>
      </c>
      <c r="B82" s="34" t="s">
        <v>85</v>
      </c>
      <c r="C82" s="39" t="s">
        <v>71</v>
      </c>
      <c r="D82" s="36" t="s">
        <v>12</v>
      </c>
      <c r="E82" s="39" t="s">
        <v>13</v>
      </c>
      <c r="F82" s="12">
        <f t="shared" si="18"/>
        <v>210</v>
      </c>
      <c r="G82" s="13">
        <v>105</v>
      </c>
      <c r="H82" s="12">
        <v>0</v>
      </c>
      <c r="I82" s="12">
        <v>105</v>
      </c>
      <c r="J82" s="12"/>
      <c r="K82" s="12"/>
      <c r="L82" s="12"/>
      <c r="M82" s="8"/>
      <c r="N82" s="8"/>
    </row>
    <row r="83" spans="1:14" s="7" customFormat="1" ht="58.2" customHeight="1" x14ac:dyDescent="0.3">
      <c r="A83" s="43">
        <v>5</v>
      </c>
      <c r="B83" s="60" t="s">
        <v>49</v>
      </c>
      <c r="C83" s="60"/>
      <c r="D83" s="60"/>
      <c r="E83" s="60"/>
      <c r="F83" s="10">
        <f t="shared" ref="F83:F92" si="21">SUM(G83:L83)</f>
        <v>130134.47799999999</v>
      </c>
      <c r="G83" s="10">
        <f>SUM(G84:G85)</f>
        <v>30873.839</v>
      </c>
      <c r="H83" s="10">
        <f>SUM(H84:H85)</f>
        <v>33329.714</v>
      </c>
      <c r="I83" s="10">
        <f t="shared" ref="I83:L83" si="22">SUM(I84:I85)</f>
        <v>37286.247000000003</v>
      </c>
      <c r="J83" s="10">
        <f>SUM(J84:J85)</f>
        <v>9548.2260000000006</v>
      </c>
      <c r="K83" s="10">
        <f t="shared" si="22"/>
        <v>9548.2260000000006</v>
      </c>
      <c r="L83" s="10">
        <f t="shared" si="22"/>
        <v>9548.2260000000006</v>
      </c>
      <c r="M83" s="8"/>
      <c r="N83" s="8"/>
    </row>
    <row r="84" spans="1:14" s="7" customFormat="1" ht="52.5" customHeight="1" x14ac:dyDescent="0.3">
      <c r="A84" s="48"/>
      <c r="B84" s="49" t="s">
        <v>54</v>
      </c>
      <c r="C84" s="50"/>
      <c r="D84" s="51"/>
      <c r="E84" s="39" t="s">
        <v>9</v>
      </c>
      <c r="F84" s="11">
        <f>SUM(G84:L84)</f>
        <v>127749.70399999998</v>
      </c>
      <c r="G84" s="11">
        <f>SUM(G86)</f>
        <v>29868.695</v>
      </c>
      <c r="H84" s="11">
        <f t="shared" ref="H84:L84" si="23">SUM(H86)</f>
        <v>31950.083999999999</v>
      </c>
      <c r="I84" s="11">
        <f t="shared" si="23"/>
        <v>37286.247000000003</v>
      </c>
      <c r="J84" s="11">
        <f t="shared" si="23"/>
        <v>9548.2260000000006</v>
      </c>
      <c r="K84" s="11">
        <f t="shared" si="23"/>
        <v>9548.2260000000006</v>
      </c>
      <c r="L84" s="11">
        <f t="shared" si="23"/>
        <v>9548.2260000000006</v>
      </c>
      <c r="M84" s="8"/>
      <c r="N84" s="8"/>
    </row>
    <row r="85" spans="1:14" s="7" customFormat="1" ht="30.75" customHeight="1" x14ac:dyDescent="0.3">
      <c r="A85" s="44"/>
      <c r="B85" s="55"/>
      <c r="C85" s="56"/>
      <c r="D85" s="57"/>
      <c r="E85" s="39" t="s">
        <v>13</v>
      </c>
      <c r="F85" s="11">
        <f>SUM(G85:L85)</f>
        <v>2384.7740000000003</v>
      </c>
      <c r="G85" s="11">
        <f>SUM(G87)</f>
        <v>1005.144</v>
      </c>
      <c r="H85" s="11">
        <f t="shared" ref="H85:L85" si="24">SUM(H87)</f>
        <v>1379.63</v>
      </c>
      <c r="I85" s="11">
        <f t="shared" si="24"/>
        <v>0</v>
      </c>
      <c r="J85" s="11">
        <f t="shared" si="24"/>
        <v>0</v>
      </c>
      <c r="K85" s="11">
        <f t="shared" si="24"/>
        <v>0</v>
      </c>
      <c r="L85" s="11">
        <f t="shared" si="24"/>
        <v>0</v>
      </c>
      <c r="M85" s="8"/>
      <c r="N85" s="8"/>
    </row>
    <row r="86" spans="1:14" s="7" customFormat="1" ht="50.25" customHeight="1" x14ac:dyDescent="0.3">
      <c r="A86" s="58" t="s">
        <v>46</v>
      </c>
      <c r="B86" s="95" t="s">
        <v>15</v>
      </c>
      <c r="C86" s="63" t="s">
        <v>71</v>
      </c>
      <c r="D86" s="63" t="s">
        <v>97</v>
      </c>
      <c r="E86" s="39" t="s">
        <v>9</v>
      </c>
      <c r="F86" s="12">
        <f t="shared" si="21"/>
        <v>127749.70399999998</v>
      </c>
      <c r="G86" s="13">
        <v>29868.695</v>
      </c>
      <c r="H86" s="13">
        <v>31950.083999999999</v>
      </c>
      <c r="I86" s="13">
        <v>37286.247000000003</v>
      </c>
      <c r="J86" s="13">
        <v>9548.2260000000006</v>
      </c>
      <c r="K86" s="13">
        <v>9548.2260000000006</v>
      </c>
      <c r="L86" s="13">
        <v>9548.2260000000006</v>
      </c>
      <c r="M86" s="8"/>
      <c r="N86" s="8"/>
    </row>
    <row r="87" spans="1:14" s="7" customFormat="1" ht="50.4" customHeight="1" x14ac:dyDescent="0.3">
      <c r="A87" s="59"/>
      <c r="B87" s="96"/>
      <c r="C87" s="64"/>
      <c r="D87" s="64"/>
      <c r="E87" s="39" t="s">
        <v>13</v>
      </c>
      <c r="F87" s="12">
        <f t="shared" si="21"/>
        <v>2384.7740000000003</v>
      </c>
      <c r="G87" s="13">
        <v>1005.144</v>
      </c>
      <c r="H87" s="12">
        <v>1379.63</v>
      </c>
      <c r="I87" s="12">
        <v>0</v>
      </c>
      <c r="J87" s="12"/>
      <c r="K87" s="12"/>
      <c r="L87" s="12"/>
      <c r="M87" s="8"/>
      <c r="N87" s="8"/>
    </row>
    <row r="88" spans="1:14" s="7" customFormat="1" ht="31.5" customHeight="1" x14ac:dyDescent="0.3">
      <c r="A88" s="43">
        <v>6</v>
      </c>
      <c r="B88" s="60" t="s">
        <v>50</v>
      </c>
      <c r="C88" s="60"/>
      <c r="D88" s="60"/>
      <c r="E88" s="60"/>
      <c r="F88" s="10">
        <f>SUM(G88:L88)</f>
        <v>13578.054530000001</v>
      </c>
      <c r="G88" s="10">
        <f t="shared" ref="G88:L88" si="25">SUM(G89:G90)</f>
        <v>4037.9680000000008</v>
      </c>
      <c r="H88" s="10">
        <f t="shared" si="25"/>
        <v>4250.875</v>
      </c>
      <c r="I88" s="10">
        <f t="shared" si="25"/>
        <v>4497.9315299999998</v>
      </c>
      <c r="J88" s="10">
        <f t="shared" si="25"/>
        <v>263.76</v>
      </c>
      <c r="K88" s="10">
        <f t="shared" si="25"/>
        <v>263.76</v>
      </c>
      <c r="L88" s="10">
        <f t="shared" si="25"/>
        <v>263.76</v>
      </c>
      <c r="M88" s="8"/>
      <c r="N88" s="8"/>
    </row>
    <row r="89" spans="1:14" s="7" customFormat="1" ht="46.5" customHeight="1" x14ac:dyDescent="0.3">
      <c r="A89" s="48"/>
      <c r="B89" s="49" t="s">
        <v>54</v>
      </c>
      <c r="C89" s="50"/>
      <c r="D89" s="51"/>
      <c r="E89" s="39" t="s">
        <v>9</v>
      </c>
      <c r="F89" s="11">
        <f>SUM(G89:L89)</f>
        <v>8249.5360000000019</v>
      </c>
      <c r="G89" s="11">
        <f t="shared" ref="G89:L89" si="26">SUM(G91,G93,G95,G97,G99,G101,G100)</f>
        <v>2469.8010000000004</v>
      </c>
      <c r="H89" s="11">
        <f t="shared" si="26"/>
        <v>2447.2770000000005</v>
      </c>
      <c r="I89" s="11">
        <f t="shared" si="26"/>
        <v>2541.1779999999999</v>
      </c>
      <c r="J89" s="11">
        <f t="shared" si="26"/>
        <v>263.76</v>
      </c>
      <c r="K89" s="11">
        <f t="shared" si="26"/>
        <v>263.76</v>
      </c>
      <c r="L89" s="11">
        <f t="shared" si="26"/>
        <v>263.76</v>
      </c>
      <c r="M89" s="8"/>
      <c r="N89" s="8"/>
    </row>
    <row r="90" spans="1:14" s="7" customFormat="1" ht="37.799999999999997" customHeight="1" x14ac:dyDescent="0.3">
      <c r="A90" s="48"/>
      <c r="B90" s="52"/>
      <c r="C90" s="53"/>
      <c r="D90" s="54"/>
      <c r="E90" s="39" t="s">
        <v>11</v>
      </c>
      <c r="F90" s="11">
        <f t="shared" ref="F90" si="27">SUM(G90:L90)</f>
        <v>5328.5185300000003</v>
      </c>
      <c r="G90" s="11">
        <f t="shared" ref="G90:L90" si="28">SUM(G92,G94,G96,G98,)</f>
        <v>1568.1670000000001</v>
      </c>
      <c r="H90" s="11">
        <f t="shared" si="28"/>
        <v>1803.598</v>
      </c>
      <c r="I90" s="11">
        <f t="shared" si="28"/>
        <v>1956.7535300000002</v>
      </c>
      <c r="J90" s="11">
        <f t="shared" si="28"/>
        <v>0</v>
      </c>
      <c r="K90" s="11">
        <f t="shared" si="28"/>
        <v>0</v>
      </c>
      <c r="L90" s="11">
        <f t="shared" si="28"/>
        <v>0</v>
      </c>
      <c r="M90" s="8"/>
      <c r="N90" s="8"/>
    </row>
    <row r="91" spans="1:14" s="7" customFormat="1" ht="120.6" customHeight="1" x14ac:dyDescent="0.3">
      <c r="A91" s="58" t="s">
        <v>41</v>
      </c>
      <c r="B91" s="61" t="s">
        <v>91</v>
      </c>
      <c r="C91" s="63" t="s">
        <v>71</v>
      </c>
      <c r="D91" s="63" t="s">
        <v>97</v>
      </c>
      <c r="E91" s="39" t="s">
        <v>9</v>
      </c>
      <c r="F91" s="12">
        <f t="shared" si="21"/>
        <v>3168.8630000000003</v>
      </c>
      <c r="G91" s="13">
        <v>1083.5039999999999</v>
      </c>
      <c r="H91" s="13">
        <v>853.79100000000005</v>
      </c>
      <c r="I91" s="13">
        <v>1177.568</v>
      </c>
      <c r="J91" s="13">
        <v>18</v>
      </c>
      <c r="K91" s="13">
        <v>18</v>
      </c>
      <c r="L91" s="13">
        <v>18</v>
      </c>
      <c r="M91" s="17"/>
      <c r="N91" s="8"/>
    </row>
    <row r="92" spans="1:14" s="7" customFormat="1" ht="108" customHeight="1" x14ac:dyDescent="0.3">
      <c r="A92" s="71"/>
      <c r="B92" s="70"/>
      <c r="C92" s="69"/>
      <c r="D92" s="69"/>
      <c r="E92" s="35" t="s">
        <v>11</v>
      </c>
      <c r="F92" s="26">
        <f t="shared" si="21"/>
        <v>2478.8065299999998</v>
      </c>
      <c r="G92" s="27">
        <v>248.64400000000001</v>
      </c>
      <c r="H92" s="27">
        <v>845.30899999999997</v>
      </c>
      <c r="I92" s="27">
        <v>1384.8535300000001</v>
      </c>
      <c r="J92" s="27"/>
      <c r="K92" s="27"/>
      <c r="L92" s="27"/>
      <c r="M92" s="8"/>
      <c r="N92" s="8"/>
    </row>
    <row r="93" spans="1:14" s="7" customFormat="1" ht="51" customHeight="1" x14ac:dyDescent="0.3">
      <c r="A93" s="58" t="s">
        <v>42</v>
      </c>
      <c r="B93" s="61" t="s">
        <v>10</v>
      </c>
      <c r="C93" s="69"/>
      <c r="D93" s="69"/>
      <c r="E93" s="39" t="s">
        <v>9</v>
      </c>
      <c r="F93" s="12">
        <f t="shared" ref="F93:F101" si="29">SUM(G93:L93)</f>
        <v>242.453</v>
      </c>
      <c r="G93" s="13">
        <v>67.930000000000007</v>
      </c>
      <c r="H93" s="13">
        <v>27.713000000000001</v>
      </c>
      <c r="I93" s="13">
        <v>55.4</v>
      </c>
      <c r="J93" s="13">
        <v>30.47</v>
      </c>
      <c r="K93" s="13">
        <v>30.47</v>
      </c>
      <c r="L93" s="13">
        <v>30.47</v>
      </c>
      <c r="M93" s="17"/>
      <c r="N93" s="8"/>
    </row>
    <row r="94" spans="1:14" s="7" customFormat="1" ht="39" customHeight="1" x14ac:dyDescent="0.3">
      <c r="A94" s="59"/>
      <c r="B94" s="62"/>
      <c r="C94" s="69"/>
      <c r="D94" s="69"/>
      <c r="E94" s="39" t="s">
        <v>11</v>
      </c>
      <c r="F94" s="12">
        <f t="shared" si="29"/>
        <v>239.97899999999998</v>
      </c>
      <c r="G94" s="13">
        <v>91.906999999999996</v>
      </c>
      <c r="H94" s="13">
        <v>46.072000000000003</v>
      </c>
      <c r="I94" s="13">
        <v>102</v>
      </c>
      <c r="J94" s="13"/>
      <c r="K94" s="13"/>
      <c r="L94" s="13"/>
      <c r="M94" s="8"/>
      <c r="N94" s="8"/>
    </row>
    <row r="95" spans="1:14" s="7" customFormat="1" ht="51.6" customHeight="1" x14ac:dyDescent="0.3">
      <c r="A95" s="58" t="s">
        <v>43</v>
      </c>
      <c r="B95" s="61" t="s">
        <v>53</v>
      </c>
      <c r="C95" s="69"/>
      <c r="D95" s="69"/>
      <c r="E95" s="39" t="s">
        <v>9</v>
      </c>
      <c r="F95" s="12">
        <f t="shared" si="29"/>
        <v>438.86800000000005</v>
      </c>
      <c r="G95" s="13">
        <v>118.66200000000001</v>
      </c>
      <c r="H95" s="13">
        <v>105.40600000000001</v>
      </c>
      <c r="I95" s="13">
        <v>99.75</v>
      </c>
      <c r="J95" s="13">
        <v>38.35</v>
      </c>
      <c r="K95" s="13">
        <v>38.35</v>
      </c>
      <c r="L95" s="13">
        <v>38.35</v>
      </c>
      <c r="M95" s="17"/>
      <c r="N95" s="8"/>
    </row>
    <row r="96" spans="1:14" s="7" customFormat="1" ht="28.2" customHeight="1" x14ac:dyDescent="0.3">
      <c r="A96" s="59"/>
      <c r="B96" s="62"/>
      <c r="C96" s="69"/>
      <c r="D96" s="69"/>
      <c r="E96" s="39" t="s">
        <v>11</v>
      </c>
      <c r="F96" s="12">
        <f t="shared" si="29"/>
        <v>90.453000000000003</v>
      </c>
      <c r="G96" s="13">
        <v>27.138999999999999</v>
      </c>
      <c r="H96" s="13">
        <v>32.414000000000001</v>
      </c>
      <c r="I96" s="13">
        <v>30.9</v>
      </c>
      <c r="J96" s="13"/>
      <c r="K96" s="13"/>
      <c r="L96" s="13"/>
      <c r="M96" s="8"/>
      <c r="N96" s="8"/>
    </row>
    <row r="97" spans="1:14" s="7" customFormat="1" ht="102.6" customHeight="1" x14ac:dyDescent="0.3">
      <c r="A97" s="58" t="s">
        <v>44</v>
      </c>
      <c r="B97" s="61" t="s">
        <v>81</v>
      </c>
      <c r="C97" s="69"/>
      <c r="D97" s="69"/>
      <c r="E97" s="39" t="s">
        <v>9</v>
      </c>
      <c r="F97" s="12">
        <f t="shared" si="29"/>
        <v>1212.2630000000001</v>
      </c>
      <c r="G97" s="13">
        <v>350.09500000000003</v>
      </c>
      <c r="H97" s="13">
        <v>703.50800000000004</v>
      </c>
      <c r="I97" s="13">
        <v>158.66</v>
      </c>
      <c r="J97" s="13"/>
      <c r="K97" s="13"/>
      <c r="L97" s="13"/>
      <c r="M97" s="17"/>
      <c r="N97" s="8"/>
    </row>
    <row r="98" spans="1:14" s="7" customFormat="1" ht="175.8" customHeight="1" x14ac:dyDescent="0.3">
      <c r="A98" s="59"/>
      <c r="B98" s="62"/>
      <c r="C98" s="69"/>
      <c r="D98" s="69"/>
      <c r="E98" s="39" t="s">
        <v>11</v>
      </c>
      <c r="F98" s="12">
        <f>SUM(G98:L98)</f>
        <v>2519.2800000000002</v>
      </c>
      <c r="G98" s="13">
        <v>1200.4770000000001</v>
      </c>
      <c r="H98" s="13">
        <v>879.803</v>
      </c>
      <c r="I98" s="13">
        <v>439</v>
      </c>
      <c r="J98" s="13"/>
      <c r="K98" s="13"/>
      <c r="L98" s="13"/>
      <c r="M98" s="8"/>
      <c r="N98" s="8"/>
    </row>
    <row r="99" spans="1:14" s="7" customFormat="1" ht="189" customHeight="1" x14ac:dyDescent="0.3">
      <c r="A99" s="32" t="s">
        <v>45</v>
      </c>
      <c r="B99" s="34" t="s">
        <v>57</v>
      </c>
      <c r="C99" s="69"/>
      <c r="D99" s="69"/>
      <c r="E99" s="39" t="s">
        <v>9</v>
      </c>
      <c r="F99" s="12">
        <f t="shared" si="29"/>
        <v>1013.8180000000002</v>
      </c>
      <c r="G99" s="13">
        <v>77.650000000000006</v>
      </c>
      <c r="H99" s="13">
        <v>260.64800000000002</v>
      </c>
      <c r="I99" s="13">
        <v>228.7</v>
      </c>
      <c r="J99" s="13">
        <v>148.94</v>
      </c>
      <c r="K99" s="13">
        <v>148.94</v>
      </c>
      <c r="L99" s="13">
        <v>148.94</v>
      </c>
      <c r="M99" s="8"/>
      <c r="N99" s="8"/>
    </row>
    <row r="100" spans="1:14" s="7" customFormat="1" ht="147" customHeight="1" x14ac:dyDescent="0.3">
      <c r="A100" s="32" t="s">
        <v>52</v>
      </c>
      <c r="B100" s="34" t="s">
        <v>80</v>
      </c>
      <c r="C100" s="69"/>
      <c r="D100" s="69"/>
      <c r="E100" s="39" t="s">
        <v>9</v>
      </c>
      <c r="F100" s="12">
        <f t="shared" ref="F100" si="30">SUM(G100:L100)</f>
        <v>2038.0229999999999</v>
      </c>
      <c r="G100" s="13">
        <v>753.57899999999995</v>
      </c>
      <c r="H100" s="13">
        <v>484.44400000000002</v>
      </c>
      <c r="I100" s="13">
        <v>800</v>
      </c>
      <c r="J100" s="13"/>
      <c r="K100" s="13"/>
      <c r="L100" s="13"/>
      <c r="M100" s="8"/>
      <c r="N100" s="8"/>
    </row>
    <row r="101" spans="1:14" s="7" customFormat="1" ht="167.4" customHeight="1" x14ac:dyDescent="0.3">
      <c r="A101" s="40" t="s">
        <v>79</v>
      </c>
      <c r="B101" s="15" t="s">
        <v>47</v>
      </c>
      <c r="C101" s="64"/>
      <c r="D101" s="64"/>
      <c r="E101" s="39" t="s">
        <v>9</v>
      </c>
      <c r="F101" s="12">
        <f t="shared" si="29"/>
        <v>135.24799999999999</v>
      </c>
      <c r="G101" s="13">
        <v>18.381</v>
      </c>
      <c r="H101" s="13">
        <v>11.766999999999999</v>
      </c>
      <c r="I101" s="13">
        <v>21.1</v>
      </c>
      <c r="J101" s="13">
        <v>28</v>
      </c>
      <c r="K101" s="13">
        <v>28</v>
      </c>
      <c r="L101" s="13">
        <v>28</v>
      </c>
      <c r="M101" s="8"/>
      <c r="N101" s="8"/>
    </row>
    <row r="102" spans="1:14" s="7" customFormat="1" ht="29.7" customHeight="1" x14ac:dyDescent="0.3">
      <c r="A102" s="78" t="s">
        <v>67</v>
      </c>
      <c r="B102" s="82" t="s">
        <v>69</v>
      </c>
      <c r="C102" s="83"/>
      <c r="D102" s="83"/>
      <c r="E102" s="84"/>
      <c r="F102" s="10">
        <f>SUM(G102:L102)</f>
        <v>4662.3770000000004</v>
      </c>
      <c r="G102" s="19">
        <f>SUM(G103:G105)</f>
        <v>2190.1590000000001</v>
      </c>
      <c r="H102" s="19">
        <f t="shared" ref="H102:L102" si="31">SUM(H103:H105)</f>
        <v>732.34500000000003</v>
      </c>
      <c r="I102" s="19">
        <f t="shared" si="31"/>
        <v>368.87299999999999</v>
      </c>
      <c r="J102" s="10">
        <f t="shared" si="31"/>
        <v>1371</v>
      </c>
      <c r="K102" s="19">
        <f t="shared" si="31"/>
        <v>0</v>
      </c>
      <c r="L102" s="19">
        <f t="shared" si="31"/>
        <v>0</v>
      </c>
      <c r="M102" s="8"/>
      <c r="N102" s="8"/>
    </row>
    <row r="103" spans="1:14" s="7" customFormat="1" ht="54.45" customHeight="1" x14ac:dyDescent="0.3">
      <c r="A103" s="78"/>
      <c r="B103" s="85" t="s">
        <v>54</v>
      </c>
      <c r="C103" s="86"/>
      <c r="D103" s="87"/>
      <c r="E103" s="39" t="s">
        <v>9</v>
      </c>
      <c r="F103" s="11">
        <f t="shared" ref="F103:F105" si="32">SUM(G103:L103)</f>
        <v>492.0098999999999</v>
      </c>
      <c r="G103" s="20">
        <f>SUM(G106)</f>
        <v>219.01589999999999</v>
      </c>
      <c r="H103" s="20">
        <f t="shared" ref="H103:L104" si="33">SUM(H106)</f>
        <v>99.006</v>
      </c>
      <c r="I103" s="20">
        <f t="shared" si="33"/>
        <v>36.887999999999998</v>
      </c>
      <c r="J103" s="20">
        <f t="shared" si="33"/>
        <v>137.1</v>
      </c>
      <c r="K103" s="20">
        <f t="shared" si="33"/>
        <v>0</v>
      </c>
      <c r="L103" s="20">
        <f t="shared" si="33"/>
        <v>0</v>
      </c>
      <c r="M103" s="8"/>
      <c r="N103" s="8"/>
    </row>
    <row r="104" spans="1:14" s="7" customFormat="1" ht="54.45" customHeight="1" x14ac:dyDescent="0.3">
      <c r="A104" s="78"/>
      <c r="B104" s="88"/>
      <c r="C104" s="89"/>
      <c r="D104" s="90"/>
      <c r="E104" s="39" t="s">
        <v>11</v>
      </c>
      <c r="F104" s="11">
        <f t="shared" ref="F104" si="34">SUM(G104:L104)</f>
        <v>0</v>
      </c>
      <c r="G104" s="20">
        <f>SUM(G107)</f>
        <v>0</v>
      </c>
      <c r="H104" s="20">
        <f t="shared" si="33"/>
        <v>0</v>
      </c>
      <c r="I104" s="20">
        <f t="shared" si="33"/>
        <v>0</v>
      </c>
      <c r="J104" s="20">
        <f t="shared" si="33"/>
        <v>0</v>
      </c>
      <c r="K104" s="20">
        <f t="shared" si="33"/>
        <v>0</v>
      </c>
      <c r="L104" s="20">
        <f t="shared" si="33"/>
        <v>0</v>
      </c>
      <c r="M104" s="8"/>
      <c r="N104" s="8"/>
    </row>
    <row r="105" spans="1:14" s="7" customFormat="1" ht="37.5" customHeight="1" x14ac:dyDescent="0.3">
      <c r="A105" s="78"/>
      <c r="B105" s="91"/>
      <c r="C105" s="92"/>
      <c r="D105" s="93"/>
      <c r="E105" s="39" t="s">
        <v>13</v>
      </c>
      <c r="F105" s="11">
        <f t="shared" si="32"/>
        <v>4170.3671000000004</v>
      </c>
      <c r="G105" s="20">
        <f>SUM(G108)</f>
        <v>1971.1431</v>
      </c>
      <c r="H105" s="20">
        <f t="shared" ref="H105:L105" si="35">SUM(H108)</f>
        <v>633.33900000000006</v>
      </c>
      <c r="I105" s="20">
        <f t="shared" si="35"/>
        <v>331.98500000000001</v>
      </c>
      <c r="J105" s="20">
        <f t="shared" si="35"/>
        <v>1233.9000000000001</v>
      </c>
      <c r="K105" s="20">
        <f t="shared" si="35"/>
        <v>0</v>
      </c>
      <c r="L105" s="20">
        <f t="shared" si="35"/>
        <v>0</v>
      </c>
      <c r="M105" s="8"/>
      <c r="N105" s="8"/>
    </row>
    <row r="106" spans="1:14" s="7" customFormat="1" ht="65.7" customHeight="1" x14ac:dyDescent="0.3">
      <c r="A106" s="79" t="s">
        <v>68</v>
      </c>
      <c r="B106" s="61" t="s">
        <v>70</v>
      </c>
      <c r="C106" s="63" t="s">
        <v>71</v>
      </c>
      <c r="D106" s="63" t="s">
        <v>12</v>
      </c>
      <c r="E106" s="39" t="s">
        <v>9</v>
      </c>
      <c r="F106" s="12">
        <f>SUM(G106:L106)</f>
        <v>492.0098999999999</v>
      </c>
      <c r="G106" s="13">
        <v>219.01589999999999</v>
      </c>
      <c r="H106" s="12">
        <v>99.006</v>
      </c>
      <c r="I106" s="12">
        <v>36.887999999999998</v>
      </c>
      <c r="J106" s="12">
        <v>137.1</v>
      </c>
      <c r="K106" s="12">
        <v>0</v>
      </c>
      <c r="L106" s="12">
        <v>0</v>
      </c>
      <c r="M106" s="8"/>
      <c r="N106" s="8"/>
    </row>
    <row r="107" spans="1:14" s="7" customFormat="1" ht="65.7" customHeight="1" x14ac:dyDescent="0.3">
      <c r="A107" s="80"/>
      <c r="B107" s="70"/>
      <c r="C107" s="69"/>
      <c r="D107" s="69"/>
      <c r="E107" s="39" t="s">
        <v>11</v>
      </c>
      <c r="F107" s="12">
        <f>SUM(G107:L107)</f>
        <v>0</v>
      </c>
      <c r="G107" s="13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8"/>
      <c r="N107" s="8"/>
    </row>
    <row r="108" spans="1:14" s="7" customFormat="1" ht="82.2" customHeight="1" x14ac:dyDescent="0.3">
      <c r="A108" s="81"/>
      <c r="B108" s="62"/>
      <c r="C108" s="64"/>
      <c r="D108" s="64"/>
      <c r="E108" s="39" t="s">
        <v>13</v>
      </c>
      <c r="F108" s="12">
        <f>SUM(G108:L108)</f>
        <v>4170.3671000000004</v>
      </c>
      <c r="G108" s="13">
        <v>1971.1431</v>
      </c>
      <c r="H108" s="12">
        <v>633.33900000000006</v>
      </c>
      <c r="I108" s="12">
        <v>331.98500000000001</v>
      </c>
      <c r="J108" s="12">
        <v>1233.9000000000001</v>
      </c>
      <c r="K108" s="12">
        <v>0</v>
      </c>
      <c r="L108" s="12">
        <v>0</v>
      </c>
      <c r="M108" s="8"/>
      <c r="N108" s="8"/>
    </row>
    <row r="109" spans="1:14" s="7" customFormat="1" ht="26.25" customHeight="1" x14ac:dyDescent="0.3">
      <c r="A109" s="76" t="s">
        <v>16</v>
      </c>
      <c r="B109" s="77"/>
      <c r="C109" s="21" t="s">
        <v>17</v>
      </c>
      <c r="D109" s="21" t="s">
        <v>17</v>
      </c>
      <c r="E109" s="21" t="s">
        <v>17</v>
      </c>
      <c r="F109" s="11">
        <f>SUM(F5+F23+F51+F54+F83+F88+F102)</f>
        <v>318607.16286000004</v>
      </c>
      <c r="G109" s="11">
        <f>SUM(G5+G23+G51+G54+G83+G88+G102)</f>
        <v>57499.704000000005</v>
      </c>
      <c r="H109" s="11">
        <f>SUM(H5+H23+H51+H54+H83+H88+H102)</f>
        <v>60029.970229999999</v>
      </c>
      <c r="I109" s="30">
        <f>SUM(I5+I23+I51+I54+I83+I88+I102)</f>
        <v>49838.81768</v>
      </c>
      <c r="J109" s="30">
        <f>SUM(J5+J23+J51+J54+J83+J88+J102)</f>
        <v>53002.72095000001</v>
      </c>
      <c r="K109" s="30">
        <f>SUM(K5+K23+K51+K54+K83+K88+K102)</f>
        <v>49367.975000000013</v>
      </c>
      <c r="L109" s="11">
        <f>SUM(L5+L23+L51+L54+L83+L88+L102)</f>
        <v>48867.975000000013</v>
      </c>
      <c r="M109" s="8"/>
      <c r="N109" s="8"/>
    </row>
    <row r="110" spans="1:14" s="7" customFormat="1" ht="19.5" customHeight="1" x14ac:dyDescent="0.3">
      <c r="A110" s="45" t="s">
        <v>18</v>
      </c>
      <c r="B110" s="46"/>
      <c r="C110" s="46"/>
      <c r="D110" s="46"/>
      <c r="E110" s="46"/>
      <c r="F110" s="46"/>
      <c r="G110" s="46"/>
      <c r="H110" s="46"/>
      <c r="I110" s="46"/>
      <c r="J110" s="22"/>
      <c r="K110" s="22"/>
      <c r="L110" s="22"/>
      <c r="M110" s="8"/>
      <c r="N110" s="8"/>
    </row>
    <row r="111" spans="1:14" s="7" customFormat="1" ht="67.8" customHeight="1" x14ac:dyDescent="0.3">
      <c r="A111" s="45"/>
      <c r="B111" s="47"/>
      <c r="C111" s="37" t="s">
        <v>17</v>
      </c>
      <c r="D111" s="37" t="s">
        <v>17</v>
      </c>
      <c r="E111" s="37" t="s">
        <v>9</v>
      </c>
      <c r="F111" s="28">
        <f>SUM(F6+F24+F52+F55+F84+F89+F103)</f>
        <v>264233.07832999999</v>
      </c>
      <c r="G111" s="10">
        <f>SUM(G6+G24+G52+G55+G84+G89+G103)</f>
        <v>40511.522899999996</v>
      </c>
      <c r="H111" s="10">
        <f>SUM(H6+H24+H52+H55+H84+H89+H103)</f>
        <v>36896.766230000001</v>
      </c>
      <c r="I111" s="28">
        <f>SUM(I6+I24+I52+I55+I84+I89+I103)</f>
        <v>42480.288700000005</v>
      </c>
      <c r="J111" s="28">
        <f>SUM(J6+J24+J52+J55+J84+J89+J103)</f>
        <v>49145.150500000011</v>
      </c>
      <c r="K111" s="28">
        <f>SUM(K6+K24+K52+K55+K84+K89+K103)</f>
        <v>47749.67500000001</v>
      </c>
      <c r="L111" s="10">
        <f>SUM(L6+L24+L52+L55+L84+L89+L103)</f>
        <v>47449.67500000001</v>
      </c>
      <c r="M111" s="8"/>
      <c r="N111" s="8"/>
    </row>
    <row r="112" spans="1:14" s="7" customFormat="1" ht="34.5" customHeight="1" x14ac:dyDescent="0.3">
      <c r="A112" s="45"/>
      <c r="B112" s="47"/>
      <c r="C112" s="37" t="s">
        <v>17</v>
      </c>
      <c r="D112" s="37" t="s">
        <v>17</v>
      </c>
      <c r="E112" s="37" t="s">
        <v>11</v>
      </c>
      <c r="F112" s="28">
        <f>SUM(G112:L112)</f>
        <v>18281.990529999999</v>
      </c>
      <c r="G112" s="10">
        <f>SUM(G25,G56,G90)</f>
        <v>5331.3290000000006</v>
      </c>
      <c r="H112" s="10">
        <f>SUM(H25,H56,H90,H104)</f>
        <v>4645.0079999999998</v>
      </c>
      <c r="I112" s="28">
        <f>SUM(I25,I56,I90)</f>
        <v>2720.75353</v>
      </c>
      <c r="J112" s="28">
        <f>SUM(J25,J56,J90)</f>
        <v>2548.3000000000002</v>
      </c>
      <c r="K112" s="28">
        <f>SUM(K25,K56,K90)</f>
        <v>1618.3000000000002</v>
      </c>
      <c r="L112" s="10">
        <f>SUM(L25,L56,L90)</f>
        <v>1418.3000000000002</v>
      </c>
      <c r="M112" s="8"/>
      <c r="N112" s="8"/>
    </row>
    <row r="113" spans="1:15" s="7" customFormat="1" ht="35.25" customHeight="1" x14ac:dyDescent="0.3">
      <c r="A113" s="45"/>
      <c r="B113" s="47"/>
      <c r="C113" s="37" t="s">
        <v>17</v>
      </c>
      <c r="D113" s="37" t="s">
        <v>17</v>
      </c>
      <c r="E113" s="37" t="s">
        <v>13</v>
      </c>
      <c r="F113" s="28">
        <f>SUM(F7+F57+F85+F105)</f>
        <v>26161.158800000001</v>
      </c>
      <c r="G113" s="10">
        <f>SUM(G7+G57+G85+G105)</f>
        <v>5686.3200999999999</v>
      </c>
      <c r="H113" s="10">
        <f>SUM(H7+H57+H85+H105)</f>
        <v>18488.196</v>
      </c>
      <c r="I113" s="28">
        <f>SUM(I7+I57+I85+I105)</f>
        <v>677.37225000000001</v>
      </c>
      <c r="J113" s="28">
        <f>SUM(J7+J57+J85+J105)</f>
        <v>1309.27045</v>
      </c>
      <c r="K113" s="28">
        <f>SUM(K7+K57+K85+K105)</f>
        <v>0</v>
      </c>
      <c r="L113" s="10">
        <f>SUM(L7+L57+L85+L105)</f>
        <v>0</v>
      </c>
      <c r="M113" s="8"/>
      <c r="N113" s="8"/>
    </row>
    <row r="114" spans="1:15" s="7" customFormat="1" ht="36" customHeight="1" x14ac:dyDescent="0.3">
      <c r="A114" s="74"/>
      <c r="B114" s="75"/>
      <c r="C114" s="23" t="s">
        <v>17</v>
      </c>
      <c r="D114" s="23" t="s">
        <v>17</v>
      </c>
      <c r="E114" s="37" t="s">
        <v>20</v>
      </c>
      <c r="F114" s="28">
        <f t="shared" ref="F112:F114" si="36">SUM(G114:L114)</f>
        <v>9930.9351999999999</v>
      </c>
      <c r="G114" s="24">
        <f t="shared" ref="G114:L114" si="37">SUM(,G58,)</f>
        <v>5970.5320000000002</v>
      </c>
      <c r="H114" s="24">
        <f t="shared" si="37"/>
        <v>0</v>
      </c>
      <c r="I114" s="29">
        <f t="shared" si="37"/>
        <v>3960.4032000000002</v>
      </c>
      <c r="J114" s="29">
        <f t="shared" si="37"/>
        <v>0</v>
      </c>
      <c r="K114" s="29">
        <f t="shared" si="37"/>
        <v>0</v>
      </c>
      <c r="L114" s="24">
        <f t="shared" si="37"/>
        <v>0</v>
      </c>
      <c r="M114" s="8"/>
      <c r="N114" s="8"/>
    </row>
    <row r="115" spans="1:15" s="7" customFormat="1" ht="32.25" customHeight="1" x14ac:dyDescent="0.3">
      <c r="A115" s="72"/>
      <c r="B115" s="73"/>
      <c r="C115" s="25" t="s">
        <v>17</v>
      </c>
      <c r="D115" s="25" t="s">
        <v>17</v>
      </c>
      <c r="E115" s="25" t="s">
        <v>16</v>
      </c>
      <c r="F115" s="28">
        <f>SUM(G115:L115)</f>
        <v>318607.1628600001</v>
      </c>
      <c r="G115" s="24">
        <f>SUM(G111:G114)</f>
        <v>57499.703999999991</v>
      </c>
      <c r="H115" s="24">
        <f t="shared" ref="H115:L115" si="38">SUM(H111:H114)</f>
        <v>60029.970230000006</v>
      </c>
      <c r="I115" s="29">
        <f t="shared" si="38"/>
        <v>49838.817680000007</v>
      </c>
      <c r="J115" s="29">
        <f t="shared" si="38"/>
        <v>53002.720950000017</v>
      </c>
      <c r="K115" s="29">
        <f t="shared" si="38"/>
        <v>49367.975000000013</v>
      </c>
      <c r="L115" s="24">
        <f t="shared" si="38"/>
        <v>48867.975000000013</v>
      </c>
      <c r="M115" s="8"/>
      <c r="N115" s="8"/>
    </row>
    <row r="116" spans="1:15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1:15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1:15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1:15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1:15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1:15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1:15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1:15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1:15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5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1:15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1:15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1:15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1:15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1:15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1:15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1:15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1:15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1:15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1:15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1:15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1:15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1:15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1:15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1:15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1:15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1:15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1:15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1:15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1:15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15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15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1:15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1:15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1:15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1:15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1:15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1:15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1:15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1:15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1:15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1:15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1:15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1:15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1:15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1:15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1:15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1:15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1:15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1:15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1:15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1:15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1:15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1:15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1:15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1:15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1:15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1:15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1:15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1:15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1:15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1:15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1:15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1:15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1:15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1:15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1:15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1:15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1:15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1:15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1:15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1:15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1:15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1:15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1:15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1:15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1:15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1:15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1:15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1:15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1:15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1:15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1:15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1:15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1:15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1:15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1:15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1:15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1:15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1:15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1:15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1:15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1:15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1:15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1:15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1:15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1:15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1:15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1:15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1:15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1:15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1:15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5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5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1:15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15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15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1:15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5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5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5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5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5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5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5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5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5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5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1:15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1:15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1:15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1:15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1:15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1:15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1:15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1:15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1:15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1:15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1:15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1:15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1:15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1:15" x14ac:dyDescent="0.3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1:15" x14ac:dyDescent="0.3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1:15" x14ac:dyDescent="0.3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1:15" x14ac:dyDescent="0.3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1:15" x14ac:dyDescent="0.3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1:15" x14ac:dyDescent="0.3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1:15" x14ac:dyDescent="0.3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1:15" x14ac:dyDescent="0.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1:15" x14ac:dyDescent="0.3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1:15" x14ac:dyDescent="0.3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1:15" x14ac:dyDescent="0.3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1:15" x14ac:dyDescent="0.3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1:15" x14ac:dyDescent="0.3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1:15" x14ac:dyDescent="0.3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1:15" x14ac:dyDescent="0.3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1:15" x14ac:dyDescent="0.3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1:15" x14ac:dyDescent="0.3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1:15" x14ac:dyDescent="0.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1:15" x14ac:dyDescent="0.3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1:15" x14ac:dyDescent="0.3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1:15" x14ac:dyDescent="0.3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1:15" x14ac:dyDescent="0.3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1:15" x14ac:dyDescent="0.3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1:15" x14ac:dyDescent="0.3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1:15" x14ac:dyDescent="0.3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1:15" x14ac:dyDescent="0.3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1:15" x14ac:dyDescent="0.3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1:15" x14ac:dyDescent="0.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1:15" x14ac:dyDescent="0.3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1:15" x14ac:dyDescent="0.3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1:15" x14ac:dyDescent="0.3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1:15" x14ac:dyDescent="0.3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1:15" x14ac:dyDescent="0.3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 spans="1:15" x14ac:dyDescent="0.3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 spans="1:15" x14ac:dyDescent="0.3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1:15" x14ac:dyDescent="0.3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1:15" x14ac:dyDescent="0.3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1:15" x14ac:dyDescent="0.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1:15" x14ac:dyDescent="0.3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1:15" x14ac:dyDescent="0.3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1:15" x14ac:dyDescent="0.3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1:15" x14ac:dyDescent="0.3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 spans="1:15" x14ac:dyDescent="0.3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 spans="1:15" x14ac:dyDescent="0.3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 spans="1:15" x14ac:dyDescent="0.3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 spans="1:15" x14ac:dyDescent="0.3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 spans="1:15" x14ac:dyDescent="0.3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 spans="1:15" x14ac:dyDescent="0.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 spans="1:15" x14ac:dyDescent="0.3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 spans="1:15" x14ac:dyDescent="0.3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 spans="1:15" x14ac:dyDescent="0.3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 spans="1:15" x14ac:dyDescent="0.3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 spans="1:15" x14ac:dyDescent="0.3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 spans="1:15" x14ac:dyDescent="0.3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 spans="1:15" x14ac:dyDescent="0.3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 spans="1:15" x14ac:dyDescent="0.3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 spans="1:15" x14ac:dyDescent="0.3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 spans="1:15" x14ac:dyDescent="0.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 spans="1:15" x14ac:dyDescent="0.3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 spans="1:15" x14ac:dyDescent="0.3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 spans="1:15" x14ac:dyDescent="0.3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 spans="1:15" x14ac:dyDescent="0.3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 spans="1:15" x14ac:dyDescent="0.3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 spans="1:15" x14ac:dyDescent="0.3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 spans="1:15" x14ac:dyDescent="0.3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 spans="1:15" x14ac:dyDescent="0.3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 spans="1:15" x14ac:dyDescent="0.3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 spans="1:15" x14ac:dyDescent="0.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 spans="1:15" x14ac:dyDescent="0.3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 spans="1:15" x14ac:dyDescent="0.3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 spans="1:15" x14ac:dyDescent="0.3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 spans="1:15" x14ac:dyDescent="0.3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 spans="1:15" x14ac:dyDescent="0.3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 spans="1:15" x14ac:dyDescent="0.3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 spans="1:15" x14ac:dyDescent="0.3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 spans="1:15" x14ac:dyDescent="0.3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 spans="1:15" x14ac:dyDescent="0.3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 spans="1:15" x14ac:dyDescent="0.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 spans="1:15" x14ac:dyDescent="0.3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 spans="1:15" x14ac:dyDescent="0.3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 spans="1:15" x14ac:dyDescent="0.3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 spans="1:15" x14ac:dyDescent="0.3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 spans="1:15" x14ac:dyDescent="0.3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 spans="1:15" x14ac:dyDescent="0.3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 spans="1:15" x14ac:dyDescent="0.3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 spans="1:15" x14ac:dyDescent="0.3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 spans="1:15" x14ac:dyDescent="0.3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 spans="1:15" x14ac:dyDescent="0.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 spans="1:15" x14ac:dyDescent="0.3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 spans="1:15" x14ac:dyDescent="0.3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 spans="1:15" x14ac:dyDescent="0.3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 spans="1:15" x14ac:dyDescent="0.3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 spans="1:15" x14ac:dyDescent="0.3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 spans="1:15" x14ac:dyDescent="0.3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 spans="1:15" x14ac:dyDescent="0.3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 spans="1:15" x14ac:dyDescent="0.3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 spans="1:15" x14ac:dyDescent="0.3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 spans="1:15" x14ac:dyDescent="0.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 spans="1:15" x14ac:dyDescent="0.3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 spans="1:15" x14ac:dyDescent="0.3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 spans="1:15" x14ac:dyDescent="0.3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 spans="1:15" x14ac:dyDescent="0.3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 spans="1:15" x14ac:dyDescent="0.3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 spans="1:15" x14ac:dyDescent="0.3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 spans="1:15" x14ac:dyDescent="0.3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 spans="1:15" x14ac:dyDescent="0.3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 spans="1:15" x14ac:dyDescent="0.3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 spans="1:15" x14ac:dyDescent="0.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 spans="1:15" x14ac:dyDescent="0.3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 spans="1:15" x14ac:dyDescent="0.3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 spans="1:15" x14ac:dyDescent="0.3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 spans="1:15" x14ac:dyDescent="0.3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 spans="1:15" x14ac:dyDescent="0.3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 spans="1:15" x14ac:dyDescent="0.3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 spans="1:15" x14ac:dyDescent="0.3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 spans="1:15" x14ac:dyDescent="0.3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 spans="1:15" x14ac:dyDescent="0.3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 spans="1:15" x14ac:dyDescent="0.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 spans="1:15" x14ac:dyDescent="0.3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 spans="1:15" x14ac:dyDescent="0.3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 spans="1:15" x14ac:dyDescent="0.3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 spans="1:15" x14ac:dyDescent="0.3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 spans="1:15" x14ac:dyDescent="0.3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 spans="1:15" x14ac:dyDescent="0.3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 spans="1:15" x14ac:dyDescent="0.3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 spans="1:15" x14ac:dyDescent="0.3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 spans="1:15" x14ac:dyDescent="0.3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 spans="1:15" x14ac:dyDescent="0.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 spans="1:15" x14ac:dyDescent="0.3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 spans="1:15" x14ac:dyDescent="0.3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 spans="1:15" x14ac:dyDescent="0.3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 spans="1:15" x14ac:dyDescent="0.3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 spans="1:15" x14ac:dyDescent="0.3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 spans="1:15" x14ac:dyDescent="0.3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 spans="1:15" x14ac:dyDescent="0.3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 spans="1:15" x14ac:dyDescent="0.3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 spans="1:15" x14ac:dyDescent="0.3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 spans="1:15" x14ac:dyDescent="0.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 spans="1:15" x14ac:dyDescent="0.3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 spans="1:15" x14ac:dyDescent="0.3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 spans="1:15" x14ac:dyDescent="0.3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 spans="1:15" x14ac:dyDescent="0.3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 spans="1:15" x14ac:dyDescent="0.3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 spans="1:15" x14ac:dyDescent="0.3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 spans="1:15" x14ac:dyDescent="0.3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 spans="1:15" x14ac:dyDescent="0.3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 spans="1:15" x14ac:dyDescent="0.3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 spans="1:15" x14ac:dyDescent="0.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 spans="1:15" x14ac:dyDescent="0.3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 spans="1:15" x14ac:dyDescent="0.3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 spans="1:15" x14ac:dyDescent="0.3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 spans="1:15" x14ac:dyDescent="0.3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 spans="1:15" x14ac:dyDescent="0.3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 spans="1:15" x14ac:dyDescent="0.3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 spans="1:15" x14ac:dyDescent="0.3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 spans="1:15" x14ac:dyDescent="0.3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 spans="1:15" x14ac:dyDescent="0.3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 spans="1:15" x14ac:dyDescent="0.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 spans="1:15" x14ac:dyDescent="0.3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 spans="1:15" x14ac:dyDescent="0.3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 spans="1:15" x14ac:dyDescent="0.3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 spans="1:15" x14ac:dyDescent="0.3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 spans="1:15" x14ac:dyDescent="0.3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 spans="1:15" x14ac:dyDescent="0.3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 spans="1:15" x14ac:dyDescent="0.3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 spans="1:15" x14ac:dyDescent="0.3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 spans="1:15" x14ac:dyDescent="0.3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 spans="1:15" x14ac:dyDescent="0.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 spans="1:15" x14ac:dyDescent="0.3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 spans="1:15" x14ac:dyDescent="0.3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 spans="1:15" x14ac:dyDescent="0.3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 spans="1:15" x14ac:dyDescent="0.3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 spans="1:15" x14ac:dyDescent="0.3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 spans="1:15" x14ac:dyDescent="0.3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 spans="1:15" x14ac:dyDescent="0.3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 spans="1:15" x14ac:dyDescent="0.3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x14ac:dyDescent="0.3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3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3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3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3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3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3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3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3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3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3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3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3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3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3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3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3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3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3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3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3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3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3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3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3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3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3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3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3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3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3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3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3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3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3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3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3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3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3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3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3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3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3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3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3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3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3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3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3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3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3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3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3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3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3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3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3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3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3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3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3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3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3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3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3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3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3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3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3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3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3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3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3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3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3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3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3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3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3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3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3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3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3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3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3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3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3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3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3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3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3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3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3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3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3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3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3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3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3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3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3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3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3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3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3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3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</sheetData>
  <mergeCells count="110">
    <mergeCell ref="D26:D50"/>
    <mergeCell ref="B34:B35"/>
    <mergeCell ref="B36:B37"/>
    <mergeCell ref="B38:B39"/>
    <mergeCell ref="B40:B41"/>
    <mergeCell ref="B44:B45"/>
    <mergeCell ref="B47:B48"/>
    <mergeCell ref="B49:B50"/>
    <mergeCell ref="C91:C101"/>
    <mergeCell ref="D91:D101"/>
    <mergeCell ref="A76:A77"/>
    <mergeCell ref="B76:B77"/>
    <mergeCell ref="C76:C77"/>
    <mergeCell ref="D76:D77"/>
    <mergeCell ref="B88:E88"/>
    <mergeCell ref="D61:D63"/>
    <mergeCell ref="D68:D69"/>
    <mergeCell ref="B89:D90"/>
    <mergeCell ref="B91:B92"/>
    <mergeCell ref="A64:A65"/>
    <mergeCell ref="B64:B65"/>
    <mergeCell ref="C64:C65"/>
    <mergeCell ref="D64:D65"/>
    <mergeCell ref="C78:C81"/>
    <mergeCell ref="D78:D81"/>
    <mergeCell ref="A66:A67"/>
    <mergeCell ref="B66:B67"/>
    <mergeCell ref="C66:C67"/>
    <mergeCell ref="D66:D67"/>
    <mergeCell ref="A88:A90"/>
    <mergeCell ref="A78:A81"/>
    <mergeCell ref="A86:A87"/>
    <mergeCell ref="B86:B87"/>
    <mergeCell ref="C86:C87"/>
    <mergeCell ref="B78:B81"/>
    <mergeCell ref="B83:E83"/>
    <mergeCell ref="D86:D87"/>
    <mergeCell ref="A83:A85"/>
    <mergeCell ref="B84:D85"/>
    <mergeCell ref="A115:B115"/>
    <mergeCell ref="A114:B114"/>
    <mergeCell ref="A112:B112"/>
    <mergeCell ref="B97:B98"/>
    <mergeCell ref="A109:B109"/>
    <mergeCell ref="A97:A98"/>
    <mergeCell ref="A113:B113"/>
    <mergeCell ref="A110:I110"/>
    <mergeCell ref="A111:B111"/>
    <mergeCell ref="A102:A105"/>
    <mergeCell ref="A106:A108"/>
    <mergeCell ref="B106:B108"/>
    <mergeCell ref="B102:E102"/>
    <mergeCell ref="B103:D105"/>
    <mergeCell ref="C106:C108"/>
    <mergeCell ref="D106:D108"/>
    <mergeCell ref="B59:B60"/>
    <mergeCell ref="C59:C60"/>
    <mergeCell ref="D59:D60"/>
    <mergeCell ref="A59:A60"/>
    <mergeCell ref="B5:E5"/>
    <mergeCell ref="B23:E23"/>
    <mergeCell ref="B28:B29"/>
    <mergeCell ref="B54:E54"/>
    <mergeCell ref="A16:A17"/>
    <mergeCell ref="B16:B17"/>
    <mergeCell ref="A26:A27"/>
    <mergeCell ref="D8:D22"/>
    <mergeCell ref="C8:C22"/>
    <mergeCell ref="C26:C50"/>
    <mergeCell ref="A95:A96"/>
    <mergeCell ref="B95:B96"/>
    <mergeCell ref="C61:C63"/>
    <mergeCell ref="B61:B63"/>
    <mergeCell ref="A61:A63"/>
    <mergeCell ref="A73:A75"/>
    <mergeCell ref="B73:B75"/>
    <mergeCell ref="C73:C75"/>
    <mergeCell ref="C68:C69"/>
    <mergeCell ref="B68:B69"/>
    <mergeCell ref="A68:A69"/>
    <mergeCell ref="C70:C72"/>
    <mergeCell ref="A70:A72"/>
    <mergeCell ref="B70:B72"/>
    <mergeCell ref="D70:D72"/>
    <mergeCell ref="D73:D75"/>
    <mergeCell ref="A93:A94"/>
    <mergeCell ref="B93:B94"/>
    <mergeCell ref="A91:A92"/>
    <mergeCell ref="A1:L1"/>
    <mergeCell ref="A51:A52"/>
    <mergeCell ref="B52:D52"/>
    <mergeCell ref="A54:A58"/>
    <mergeCell ref="B55:D58"/>
    <mergeCell ref="B6:D7"/>
    <mergeCell ref="A5:A7"/>
    <mergeCell ref="A23:A25"/>
    <mergeCell ref="B24:D25"/>
    <mergeCell ref="A28:A29"/>
    <mergeCell ref="B51:E51"/>
    <mergeCell ref="A30:A31"/>
    <mergeCell ref="B30:B31"/>
    <mergeCell ref="B26:B27"/>
    <mergeCell ref="A2:L2"/>
    <mergeCell ref="B3:B4"/>
    <mergeCell ref="C3:C4"/>
    <mergeCell ref="D3:D4"/>
    <mergeCell ref="E3:E4"/>
    <mergeCell ref="F3:F4"/>
    <mergeCell ref="A3:A4"/>
    <mergeCell ref="G3:L3"/>
  </mergeCells>
  <pageMargins left="3.937007874015748E-2" right="3.937007874015748E-2" top="3.937007874015748E-2" bottom="3.937007874015748E-2" header="3.937007874015748E-2" footer="3.937007874015748E-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5"/>
  <sheetViews>
    <sheetView workbookViewId="0">
      <selection activeCell="G6" sqref="G6"/>
    </sheetView>
  </sheetViews>
  <sheetFormatPr defaultRowHeight="14.4" x14ac:dyDescent="0.3"/>
  <sheetData>
    <row r="3" spans="2:3" x14ac:dyDescent="0.3">
      <c r="B3" s="2"/>
      <c r="C3" t="s">
        <v>21</v>
      </c>
    </row>
    <row r="4" spans="2:3" x14ac:dyDescent="0.3">
      <c r="B4" s="3"/>
      <c r="C4" t="s">
        <v>23</v>
      </c>
    </row>
    <row r="5" spans="2:3" x14ac:dyDescent="0.3">
      <c r="B5" s="4"/>
      <c r="C5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2023-01-30T09:08:07Z</cp:lastPrinted>
  <dcterms:created xsi:type="dcterms:W3CDTF">2015-11-19T05:37:51Z</dcterms:created>
  <dcterms:modified xsi:type="dcterms:W3CDTF">2023-10-13T09:57:38Z</dcterms:modified>
</cp:coreProperties>
</file>